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2825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Nettofinansielle poster" sheetId="11" r:id="rId11"/>
    <sheet name="12. Over- eller underdækning" sheetId="12" r:id="rId12"/>
    <sheet name="13. Kontrol med indtægtsrammen" sheetId="19" r:id="rId13"/>
    <sheet name="14. EEG" sheetId="17" r:id="rId14"/>
  </sheets>
  <calcPr calcId="145621"/>
</workbook>
</file>

<file path=xl/calcChain.xml><?xml version="1.0" encoding="utf-8"?>
<calcChain xmlns="http://schemas.openxmlformats.org/spreadsheetml/2006/main">
  <c r="C14" i="16" l="1"/>
  <c r="C12" i="16"/>
  <c r="F9" i="7" l="1"/>
  <c r="F10" i="7"/>
  <c r="F11" i="7"/>
  <c r="F12" i="7"/>
  <c r="F13" i="7"/>
  <c r="F14" i="7"/>
  <c r="E31" i="19" l="1"/>
  <c r="C36" i="19" l="1"/>
  <c r="E36" i="19" s="1"/>
  <c r="F16" i="7" l="1"/>
  <c r="C26" i="19" l="1"/>
  <c r="C17" i="19"/>
  <c r="A2" i="15" l="1"/>
  <c r="C12" i="8" s="1"/>
  <c r="A2" i="16"/>
  <c r="A1" i="16"/>
  <c r="A1" i="4"/>
  <c r="A1" i="7"/>
  <c r="A1" i="17"/>
  <c r="A1" i="11"/>
  <c r="A1" i="2"/>
  <c r="A1" i="12"/>
  <c r="A1" i="15"/>
  <c r="A1" i="3"/>
  <c r="A1" i="10"/>
  <c r="A1" i="19"/>
  <c r="A1" i="9"/>
  <c r="A2" i="17"/>
  <c r="A2" i="10"/>
  <c r="A2" i="19"/>
  <c r="A2" i="2"/>
  <c r="A2" i="12"/>
  <c r="A2" i="3"/>
  <c r="A2" i="9"/>
  <c r="C9" i="9" s="1"/>
  <c r="C15" i="8" s="1"/>
  <c r="A2" i="11"/>
  <c r="A2" i="7"/>
  <c r="A2" i="8"/>
  <c r="A2" i="4"/>
  <c r="C25" i="16" l="1"/>
  <c r="C19" i="16"/>
  <c r="E29" i="19"/>
  <c r="C14" i="3"/>
  <c r="C22" i="8" s="1"/>
  <c r="C15" i="16"/>
  <c r="C8" i="8"/>
  <c r="C9" i="11"/>
  <c r="C27" i="8" s="1"/>
  <c r="C13" i="15" l="1"/>
  <c r="C15" i="15" s="1"/>
  <c r="C11" i="8" s="1"/>
  <c r="C9" i="16"/>
  <c r="C11" i="17"/>
  <c r="K10" i="17" s="1"/>
  <c r="C13" i="19"/>
  <c r="C27" i="19" s="1"/>
  <c r="C9" i="8"/>
  <c r="C7" i="8"/>
  <c r="E27" i="19" l="1"/>
  <c r="E37" i="19" s="1"/>
  <c r="C33" i="8" s="1"/>
  <c r="E33" i="8" s="1"/>
  <c r="E11" i="17"/>
  <c r="G11" i="17" s="1"/>
  <c r="I11" i="17" s="1"/>
  <c r="K11" i="17" s="1"/>
  <c r="C8" i="15"/>
  <c r="C9" i="15" s="1"/>
  <c r="C10" i="8" s="1"/>
  <c r="C13" i="8" l="1"/>
  <c r="E13" i="8" s="1"/>
  <c r="F9" i="2" l="1"/>
  <c r="C9" i="12" l="1"/>
  <c r="C11" i="12" s="1"/>
  <c r="C31" i="8" s="1"/>
  <c r="E31" i="8" s="1"/>
  <c r="F8" i="2" l="1"/>
  <c r="F8" i="7"/>
  <c r="F15" i="7" s="1"/>
  <c r="F10" i="2" l="1"/>
  <c r="C9" i="10" s="1"/>
  <c r="C15" i="11" l="1"/>
  <c r="C28" i="8" s="1"/>
  <c r="C14" i="4"/>
  <c r="C26" i="8" s="1"/>
  <c r="C26" i="3"/>
  <c r="C24" i="8" s="1"/>
  <c r="F17" i="7"/>
  <c r="C18" i="8" s="1"/>
  <c r="C20" i="3"/>
  <c r="C23" i="8" s="1"/>
  <c r="C9" i="3"/>
  <c r="C21" i="8" s="1"/>
  <c r="C8" i="4"/>
  <c r="C25" i="8" s="1"/>
  <c r="C10" i="10"/>
  <c r="C17" i="8" s="1"/>
  <c r="F12" i="2"/>
  <c r="C16" i="8" s="1"/>
  <c r="C19" i="8" l="1"/>
  <c r="E19" i="8" s="1"/>
  <c r="C29" i="8"/>
  <c r="E29" i="8" s="1"/>
  <c r="A1" i="8"/>
  <c r="E35" i="8" l="1"/>
  <c r="E38" i="8" s="1"/>
  <c r="E37" i="8" l="1"/>
</calcChain>
</file>

<file path=xl/sharedStrings.xml><?xml version="1.0" encoding="utf-8"?>
<sst xmlns="http://schemas.openxmlformats.org/spreadsheetml/2006/main" count="374" uniqueCount="200">
  <si>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</si>
  <si>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</si>
  <si>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</si>
  <si>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</si>
  <si>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</si>
  <si>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</si>
  <si>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</si>
  <si>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</si>
  <si>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</si>
  <si>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</si>
  <si>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</si>
  <si>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</si>
  <si>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</si>
  <si>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</si>
  <si>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</si>
  <si>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</si>
  <si>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</si>
  <si>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</si>
  <si>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</si>
  <si>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</si>
  <si>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</si>
  <si>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</si>
  <si>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</si>
  <si>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</si>
  <si>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</si>
  <si>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</si>
  <si>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</si>
  <si>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</si>
  <si>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</si>
  <si>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</si>
  <si>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</si>
  <si>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</si>
  <si>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</si>
  <si>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</si>
  <si>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</si>
  <si>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</si>
  <si>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</si>
  <si>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</si>
  <si>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</si>
  <si>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</si>
  <si>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</si>
  <si>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</si>
  <si>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</si>
  <si>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</si>
  <si>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</si>
  <si>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</si>
  <si>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</si>
  <si>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</si>
  <si>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</si>
  <si>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</si>
  <si>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</si>
  <si>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</si>
  <si>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</si>
  <si>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</si>
  <si>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</si>
  <si>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</si>
  <si>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</si>
  <si>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</si>
  <si>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</si>
  <si>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</si>
  <si>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</si>
  <si>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</si>
  <si>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</si>
  <si>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</si>
  <si>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</si>
  <si>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</si>
  <si>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</si>
  <si>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</si>
  <si>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</si>
  <si>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</si>
  <si>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</si>
  <si>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</si>
  <si>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</si>
  <si>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</si>
  <si>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</si>
  <si>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</si>
  <si>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</si>
  <si>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</si>
  <si>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</si>
  <si>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</si>
  <si>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</si>
  <si>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</si>
  <si>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</si>
  <si>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</si>
  <si>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</si>
  <si>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</si>
  <si>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</si>
  <si>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</si>
  <si>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</si>
  <si>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</si>
  <si>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</si>
  <si>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</si>
  <si>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</si>
  <si>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</si>
  <si>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</si>
  <si>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</si>
  <si>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</si>
  <si>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</si>
  <si>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</si>
  <si>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</si>
  <si>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</si>
  <si>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</si>
  <si>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</si>
  <si>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</si>
  <si>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</si>
  <si>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</si>
  <si>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</si>
  <si>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</si>
  <si>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</si>
  <si>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</si>
  <si>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</si>
  <si>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</si>
  <si>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</si>
  <si>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</si>
  <si>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</si>
  <si>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</si>
  <si>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</si>
  <si>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 xml:space="preserve">Prisloft 2016 ekskl. afgift for ledningsført vand 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</si>
  <si>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</si>
  <si>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</si>
  <si>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</si>
  <si>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</si>
  <si>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</si>
  <si>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</si>
  <si>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</si>
  <si>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</si>
  <si>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</si>
  <si>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</si>
  <si>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</si>
  <si>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</si>
  <si>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</si>
  <si>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</si>
  <si>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</si>
  <si>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</si>
  <si>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</si>
  <si>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</si>
  <si>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</si>
  <si>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</si>
  <si>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</si>
  <si>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</si>
  <si>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</si>
  <si>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</si>
  <si>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</si>
  <si>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</si>
  <si>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</si>
  <si>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</si>
  <si>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</si>
  <si>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</si>
  <si>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</si>
  <si>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</si>
  <si>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</si>
  <si>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</si>
  <si>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</si>
  <si>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</si>
  <si>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</si>
  <si>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</si>
  <si>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</si>
  <si>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</si>
  <si>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</si>
  <si>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</si>
  <si>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</si>
  <si>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</si>
  <si>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</si>
  <si>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</si>
  <si>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</si>
  <si>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</si>
  <si>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Selskabets indberettede bortfald af væsentlige omkostninger inden 2016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</si>
  <si>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</si>
  <si>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</si>
  <si>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</si>
  <si>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</si>
  <si>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budgetteret afgift for ledningsført vand i 2016</t>
  </si>
  <si>
    <t>Tillæg for budgetterede omkostninger til revisorerklæringer og DANVA/FVD-kontingent i 2016</t>
  </si>
  <si>
    <t>Tillæg/fradrag for budgetterede nettofinansielle poster i 2016</t>
  </si>
  <si>
    <t>Individuelt effektiviseringskrav</t>
  </si>
  <si>
    <t>Korrektion for overholdelse af indtægtsrammen i prisloft 2014</t>
  </si>
  <si>
    <t>Tillæg for afgift for ledningsført vand i 2015</t>
  </si>
  <si>
    <t>Fane 11. Nettofinansielle poster</t>
  </si>
  <si>
    <t>Fane 12. Over- eller underdækning til og med 2010</t>
  </si>
  <si>
    <t>Fane 13. Korrektion for overholdelse af indtægtsrammen i prisloftet for 2014</t>
  </si>
  <si>
    <t>Fane 14. Oversigt over ekstraordinære effektiviseringsgevinster</t>
  </si>
  <si>
    <t>Pumpe inkl. stigrør og forerørsforsejlinger mv.</t>
  </si>
  <si>
    <t>2014</t>
  </si>
  <si>
    <t>15</t>
  </si>
  <si>
    <t xml:space="preserve">Afregningsmålere, mekaniske </t>
  </si>
  <si>
    <t>8</t>
  </si>
  <si>
    <t>Ledelsessystem</t>
  </si>
  <si>
    <t>Råvandsstation komplet montering og boringshus/tørbrønd</t>
  </si>
  <si>
    <t>Beluftningsanlæg, kompressorbeluftning</t>
  </si>
  <si>
    <t>Pumpestation (inkl. evt. hydrofor)/trykforøger, Konstruktioner</t>
  </si>
  <si>
    <t>Køb af ydelser og produkter, der er omfattet af prisloftreguleringen, hos et andet selskab</t>
  </si>
  <si>
    <t>Forskel i § 8, stk. 2, pkt. 1 - tillæg</t>
  </si>
  <si>
    <t>Godkendt tillæg i PL2015 prisfremskrevet til 2015-niveau</t>
  </si>
  <si>
    <t>Godkendt tillæg i PL2016 prisfremskrevet til 2015-niveau</t>
  </si>
  <si>
    <t>Forskel</t>
  </si>
  <si>
    <t>Korrigerede driftsomkostninger i prisloftet for 2015</t>
  </si>
  <si>
    <t>Stenlien Vandværk a.m.b.a.</t>
  </si>
  <si>
    <t>V173</t>
  </si>
  <si>
    <t>Tillæg for gennemførte investeringer i 2010-2014</t>
  </si>
  <si>
    <t>Afgift for ledningsført vand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</si>
</sst>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8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  <font>
      <sz val="10"/>
      <color theme="0"/>
      <name val="Wingdings 2"/>
      <family val="1"/>
      <charset val="2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67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3" fontId="6" fillId="0" borderId="22" xfId="1" applyNumberFormat="1" applyFont="1" applyBorder="1" applyAlignment="1" applyProtection="1">
      <alignment horizontal="righ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0" fontId="59" fillId="58" borderId="22" xfId="1" applyNumberFormat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67" fillId="2" borderId="0" xfId="0" applyFont="1" applyFill="1" applyProtection="1"/>
    <xf numFmtId="0" fontId="67" fillId="56" borderId="0" xfId="0" applyFont="1" applyFill="1" applyProtection="1"/>
    <xf numFmtId="165" fontId="67" fillId="56" borderId="0" xfId="1" applyNumberFormat="1" applyFont="1" applyFill="1" applyAlignment="1" applyProtection="1">
      <alignment wrapText="1"/>
    </xf>
    <xf numFmtId="0" fontId="67" fillId="56" borderId="0" xfId="0" applyFont="1" applyFill="1" applyAlignment="1" applyProtection="1">
      <alignment horizontal="left" wrapText="1"/>
    </xf>
    <xf numFmtId="3" fontId="67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6" borderId="37" xfId="27312" applyNumberFormat="1" applyFont="1" applyFill="1" applyBorder="1" applyAlignment="1" applyProtection="1">
      <alignment horizontal="center" wrapText="1"/>
    </xf>
    <xf numFmtId="0" fontId="66" fillId="66" borderId="0" xfId="27312" applyNumberFormat="1" applyFont="1" applyFill="1" applyBorder="1" applyAlignment="1" applyProtection="1">
      <alignment horizontal="center" wrapText="1"/>
    </xf>
    <xf numFmtId="0" fontId="66" fillId="66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6" borderId="2" xfId="27312" applyNumberFormat="1" applyFont="1" applyFill="1" applyBorder="1" applyAlignment="1" applyProtection="1">
      <alignment horizontal="center" wrapText="1"/>
    </xf>
    <xf numFmtId="0" fontId="66" fillId="66" borderId="39" xfId="27312" applyNumberFormat="1" applyFont="1" applyFill="1" applyBorder="1" applyAlignment="1" applyProtection="1">
      <alignment horizontal="center" wrapText="1"/>
    </xf>
    <xf numFmtId="0" fontId="66" fillId="66" borderId="40" xfId="27312" applyNumberFormat="1" applyFont="1" applyFill="1" applyBorder="1" applyAlignment="1" applyProtection="1">
      <alignment horizontal="center" wrapText="1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>
      <selection activeCell="H10" sqref="H10"/>
    </sheetView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19" t="s">
        <v>196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19" t="s">
        <v>197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1" t="s">
        <v>58</v>
      </c>
      <c r="E8" s="251"/>
      <c r="F8" s="251"/>
      <c r="G8" s="123"/>
      <c r="H8" s="123"/>
      <c r="I8" s="123"/>
    </row>
    <row r="9" spans="1:9" x14ac:dyDescent="0.25">
      <c r="A9" s="121"/>
      <c r="B9" s="121"/>
      <c r="C9" s="121"/>
      <c r="D9" s="256" t="s">
        <v>106</v>
      </c>
      <c r="E9" s="256"/>
      <c r="F9" s="256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2" t="s">
        <v>59</v>
      </c>
      <c r="E13" s="252"/>
      <c r="F13" s="252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75</v>
      </c>
      <c r="D16" s="253" t="s">
        <v>60</v>
      </c>
      <c r="E16" s="254"/>
      <c r="F16" s="255"/>
      <c r="G16" s="126"/>
      <c r="H16" s="121"/>
      <c r="I16" s="121"/>
    </row>
    <row r="17" spans="1:9" x14ac:dyDescent="0.25">
      <c r="A17" s="121"/>
      <c r="B17" s="121"/>
      <c r="C17" s="126" t="s">
        <v>76</v>
      </c>
      <c r="D17" s="230" t="s">
        <v>2</v>
      </c>
      <c r="E17" s="231"/>
      <c r="F17" s="232"/>
      <c r="G17" s="126"/>
      <c r="H17" s="121"/>
      <c r="I17" s="121"/>
    </row>
    <row r="18" spans="1:9" x14ac:dyDescent="0.25">
      <c r="A18" s="121"/>
      <c r="B18" s="121"/>
      <c r="C18" s="126" t="s">
        <v>77</v>
      </c>
      <c r="D18" s="230" t="s">
        <v>128</v>
      </c>
      <c r="E18" s="231"/>
      <c r="F18" s="232"/>
      <c r="G18" s="126"/>
      <c r="H18" s="121"/>
      <c r="I18" s="121"/>
    </row>
    <row r="19" spans="1:9" x14ac:dyDescent="0.25">
      <c r="A19" s="121"/>
      <c r="B19" s="121"/>
      <c r="C19" s="126" t="s">
        <v>78</v>
      </c>
      <c r="D19" s="248" t="s">
        <v>44</v>
      </c>
      <c r="E19" s="249"/>
      <c r="F19" s="250"/>
      <c r="G19" s="126"/>
      <c r="H19" s="121"/>
      <c r="I19" s="121"/>
    </row>
    <row r="20" spans="1:9" x14ac:dyDescent="0.25">
      <c r="A20" s="121"/>
      <c r="B20" s="121"/>
      <c r="C20" s="126" t="s">
        <v>79</v>
      </c>
      <c r="D20" s="248" t="s">
        <v>61</v>
      </c>
      <c r="E20" s="249"/>
      <c r="F20" s="250"/>
      <c r="G20" s="126"/>
      <c r="H20" s="121"/>
      <c r="I20" s="121"/>
    </row>
    <row r="21" spans="1:9" x14ac:dyDescent="0.25">
      <c r="A21" s="121"/>
      <c r="B21" s="121"/>
      <c r="C21" s="126" t="s">
        <v>80</v>
      </c>
      <c r="D21" s="248" t="s">
        <v>87</v>
      </c>
      <c r="E21" s="249"/>
      <c r="F21" s="250"/>
      <c r="G21" s="126"/>
      <c r="H21" s="121"/>
      <c r="I21" s="121"/>
    </row>
    <row r="22" spans="1:9" x14ac:dyDescent="0.25">
      <c r="A22" s="121"/>
      <c r="B22" s="121"/>
      <c r="C22" s="126" t="s">
        <v>81</v>
      </c>
      <c r="D22" s="248" t="s">
        <v>62</v>
      </c>
      <c r="E22" s="249"/>
      <c r="F22" s="250"/>
      <c r="G22" s="126"/>
      <c r="H22" s="121"/>
      <c r="I22" s="121"/>
    </row>
    <row r="23" spans="1:9" x14ac:dyDescent="0.25">
      <c r="A23" s="121"/>
      <c r="B23" s="121"/>
      <c r="C23" s="126" t="s">
        <v>82</v>
      </c>
      <c r="D23" s="245" t="s">
        <v>42</v>
      </c>
      <c r="E23" s="246"/>
      <c r="F23" s="247"/>
      <c r="G23" s="126"/>
      <c r="H23" s="121"/>
      <c r="I23" s="121"/>
    </row>
    <row r="24" spans="1:9" x14ac:dyDescent="0.25">
      <c r="A24" s="121"/>
      <c r="B24" s="121"/>
      <c r="C24" s="126" t="s">
        <v>83</v>
      </c>
      <c r="D24" s="242" t="s">
        <v>63</v>
      </c>
      <c r="E24" s="243"/>
      <c r="F24" s="244"/>
      <c r="G24" s="126"/>
      <c r="H24" s="121"/>
      <c r="I24" s="121"/>
    </row>
    <row r="25" spans="1:9" x14ac:dyDescent="0.25">
      <c r="A25" s="121"/>
      <c r="B25" s="121"/>
      <c r="C25" s="126" t="s">
        <v>84</v>
      </c>
      <c r="D25" s="239" t="s">
        <v>43</v>
      </c>
      <c r="E25" s="240"/>
      <c r="F25" s="241"/>
      <c r="G25" s="126"/>
      <c r="H25" s="121"/>
      <c r="I25" s="121"/>
    </row>
    <row r="26" spans="1:9" x14ac:dyDescent="0.25">
      <c r="A26" s="121"/>
      <c r="B26" s="121"/>
      <c r="C26" s="126" t="s">
        <v>85</v>
      </c>
      <c r="D26" s="236" t="s">
        <v>64</v>
      </c>
      <c r="E26" s="237"/>
      <c r="F26" s="238"/>
      <c r="G26" s="126"/>
      <c r="H26" s="121"/>
      <c r="I26" s="121"/>
    </row>
    <row r="27" spans="1:9" x14ac:dyDescent="0.25">
      <c r="A27" s="121"/>
      <c r="B27" s="121"/>
      <c r="C27" s="126" t="s">
        <v>86</v>
      </c>
      <c r="D27" s="227" t="s">
        <v>137</v>
      </c>
      <c r="E27" s="228"/>
      <c r="F27" s="229"/>
      <c r="G27" s="126"/>
      <c r="H27" s="121"/>
      <c r="I27" s="121"/>
    </row>
    <row r="28" spans="1:9" x14ac:dyDescent="0.25">
      <c r="A28" s="121"/>
      <c r="B28" s="121"/>
      <c r="C28" s="127" t="s">
        <v>127</v>
      </c>
      <c r="D28" s="233" t="s">
        <v>138</v>
      </c>
      <c r="E28" s="234"/>
      <c r="F28" s="235"/>
      <c r="G28" s="126"/>
      <c r="H28" s="121"/>
      <c r="I28" s="121"/>
    </row>
    <row r="29" spans="1:9" x14ac:dyDescent="0.25">
      <c r="A29" s="121"/>
      <c r="B29" s="121"/>
      <c r="C29" s="121"/>
      <c r="D29" s="121"/>
      <c r="E29" s="121"/>
      <c r="F29" s="121"/>
      <c r="G29" s="121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hidden="1" x14ac:dyDescent="0.25">
      <c r="A36" s="128"/>
      <c r="B36" s="128"/>
      <c r="C36" s="128"/>
      <c r="D36" s="128"/>
      <c r="E36" s="128"/>
      <c r="F36" s="128"/>
      <c r="G36" s="128"/>
      <c r="H36" s="128"/>
      <c r="I36" s="128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x14ac:dyDescent="0.25">
      <c r="A69" s="121"/>
      <c r="B69" s="121"/>
      <c r="C69" s="121"/>
      <c r="D69" s="121"/>
      <c r="E69" s="121"/>
      <c r="F69" s="121"/>
      <c r="G69" s="121"/>
      <c r="H69" s="121"/>
      <c r="I69" s="121"/>
    </row>
    <row r="70" spans="1:9" x14ac:dyDescent="0.25"/>
  </sheetData>
  <sheetProtection password="C6ED" sheet="1" objects="1" scenarios="1"/>
  <mergeCells count="16">
    <mergeCell ref="D8:F8"/>
    <mergeCell ref="D13:F13"/>
    <mergeCell ref="D16:F16"/>
    <mergeCell ref="D17:F17"/>
    <mergeCell ref="D19:F19"/>
    <mergeCell ref="D9:F9"/>
    <mergeCell ref="D27:F27"/>
    <mergeCell ref="D18:F18"/>
    <mergeCell ref="D28:F28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Nettofinansielle poster'!A1" display="Nettofinansielle poster"/>
    <hyperlink ref="D26:F26" location="'12. Over- eller underdækning'!A1" display="Over- eller underdækning"/>
    <hyperlink ref="D27:F27" location="'13. Kontrol med indtægtsrammen'!A1" display="Kontrol med indtægtsrammen"/>
    <hyperlink ref="D28:F28" location="'14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7" customWidth="1"/>
    <col min="2" max="2" width="73.85546875" style="177" customWidth="1"/>
    <col min="3" max="3" width="22.7109375" style="177" customWidth="1"/>
    <col min="4" max="4" width="3.7109375" style="177" customWidth="1"/>
    <col min="5" max="5" width="9.140625" style="177" customWidth="1"/>
    <col min="6" max="16384" width="9.140625" style="177" hidden="1"/>
  </cols>
  <sheetData>
    <row r="1" spans="1:5" x14ac:dyDescent="0.25">
      <c r="A1" s="220" t="str">
        <f>'1. Forside'!A1</f>
        <v>Stenlien Vandværk a.m.b.a.</v>
      </c>
      <c r="B1" s="56"/>
      <c r="C1" s="56"/>
      <c r="D1" s="56"/>
      <c r="E1" s="56"/>
    </row>
    <row r="2" spans="1:5" x14ac:dyDescent="0.25">
      <c r="A2" s="220" t="str">
        <f>'1. Forside'!A2</f>
        <v>V173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0" t="s">
        <v>118</v>
      </c>
      <c r="C4" s="260"/>
      <c r="D4" s="260"/>
      <c r="E4" s="56"/>
    </row>
    <row r="5" spans="1:5" ht="16.7" customHeight="1" x14ac:dyDescent="0.3">
      <c r="A5" s="56"/>
      <c r="B5" s="187"/>
      <c r="C5" s="56"/>
      <c r="D5" s="188"/>
      <c r="E5" s="56"/>
    </row>
    <row r="6" spans="1:5" ht="27.2" customHeight="1" x14ac:dyDescent="0.25">
      <c r="A6" s="56"/>
      <c r="B6" s="20" t="s">
        <v>145</v>
      </c>
      <c r="C6" s="178"/>
      <c r="D6" s="189"/>
      <c r="E6" s="56"/>
    </row>
    <row r="7" spans="1:5" x14ac:dyDescent="0.25">
      <c r="A7" s="56"/>
      <c r="B7" s="212" t="s">
        <v>186</v>
      </c>
      <c r="C7" s="51">
        <v>15000</v>
      </c>
      <c r="D7" s="190" t="s">
        <v>0</v>
      </c>
      <c r="E7" s="56"/>
    </row>
    <row r="8" spans="1:5" x14ac:dyDescent="0.25">
      <c r="A8" s="56"/>
      <c r="B8" s="54" t="s">
        <v>36</v>
      </c>
      <c r="C8" s="55">
        <f>SUM(C7:C7)</f>
        <v>15000</v>
      </c>
      <c r="D8" s="191" t="s">
        <v>0</v>
      </c>
      <c r="E8" s="56"/>
    </row>
    <row r="9" spans="1:5" x14ac:dyDescent="0.25">
      <c r="A9" s="56"/>
      <c r="B9" s="56"/>
      <c r="C9" s="182"/>
      <c r="D9" s="56"/>
      <c r="E9" s="56"/>
    </row>
    <row r="10" spans="1:5" x14ac:dyDescent="0.25">
      <c r="A10" s="56"/>
      <c r="B10" s="56"/>
      <c r="C10" s="182"/>
      <c r="D10" s="56"/>
      <c r="E10" s="56"/>
    </row>
    <row r="11" spans="1:5" ht="27.2" customHeight="1" x14ac:dyDescent="0.25">
      <c r="A11" s="56"/>
      <c r="B11" s="20" t="s">
        <v>146</v>
      </c>
      <c r="C11" s="192"/>
      <c r="D11" s="189"/>
      <c r="E11" s="56"/>
    </row>
    <row r="12" spans="1:5" ht="16.7" customHeight="1" x14ac:dyDescent="0.25">
      <c r="A12" s="56"/>
      <c r="B12" s="108" t="s">
        <v>147</v>
      </c>
      <c r="C12" s="19">
        <v>0</v>
      </c>
      <c r="D12" s="151" t="s">
        <v>0</v>
      </c>
      <c r="E12" s="56"/>
    </row>
    <row r="13" spans="1:5" ht="16.7" customHeight="1" x14ac:dyDescent="0.25">
      <c r="A13" s="56"/>
      <c r="B13" s="108" t="s">
        <v>148</v>
      </c>
      <c r="C13" s="40">
        <v>0</v>
      </c>
      <c r="D13" s="151" t="s">
        <v>0</v>
      </c>
      <c r="E13" s="56"/>
    </row>
    <row r="14" spans="1:5" x14ac:dyDescent="0.25">
      <c r="A14" s="56"/>
      <c r="B14" s="28" t="s">
        <v>149</v>
      </c>
      <c r="C14" s="55">
        <f>C12-C13</f>
        <v>0</v>
      </c>
      <c r="D14" s="153" t="s">
        <v>0</v>
      </c>
      <c r="E14" s="56"/>
    </row>
    <row r="15" spans="1:5" ht="15.75" x14ac:dyDescent="0.25">
      <c r="A15" s="56"/>
      <c r="B15" s="193"/>
      <c r="C15" s="56"/>
      <c r="D15" s="56"/>
      <c r="E15" s="56"/>
    </row>
    <row r="16" spans="1:5" ht="15.75" x14ac:dyDescent="0.25">
      <c r="A16" s="56"/>
      <c r="B16" s="193"/>
      <c r="C16" s="56"/>
      <c r="D16" s="56"/>
      <c r="E16" s="56"/>
    </row>
    <row r="17" spans="1:5" ht="15.75" x14ac:dyDescent="0.25">
      <c r="A17" s="56"/>
      <c r="B17" s="193"/>
      <c r="C17" s="56"/>
      <c r="D17" s="56"/>
      <c r="E17" s="56"/>
    </row>
    <row r="18" spans="1:5" ht="15.75" hidden="1" x14ac:dyDescent="0.25">
      <c r="B18" s="194"/>
      <c r="E18" s="195"/>
    </row>
    <row r="19" spans="1:5" ht="15.75" hidden="1" x14ac:dyDescent="0.25">
      <c r="B19" s="195"/>
      <c r="C19" s="195"/>
    </row>
    <row r="20" spans="1:5" ht="15.75" hidden="1" x14ac:dyDescent="0.25">
      <c r="B20" s="195"/>
      <c r="E20" s="195"/>
    </row>
    <row r="21" spans="1:5" ht="15.75" hidden="1" x14ac:dyDescent="0.25">
      <c r="B21" s="195"/>
      <c r="D21" s="195"/>
    </row>
    <row r="22" spans="1:5" ht="15.75" hidden="1" x14ac:dyDescent="0.25">
      <c r="B22" s="195"/>
      <c r="C22" s="195"/>
    </row>
    <row r="23" spans="1:5" ht="15.75" hidden="1" x14ac:dyDescent="0.25">
      <c r="B23" s="195"/>
      <c r="C23" s="195"/>
    </row>
    <row r="24" spans="1:5" ht="15.75" hidden="1" x14ac:dyDescent="0.25">
      <c r="B24" s="195"/>
      <c r="D24" s="195"/>
    </row>
    <row r="25" spans="1:5" ht="15.75" hidden="1" x14ac:dyDescent="0.25">
      <c r="B25" s="195"/>
      <c r="D25" s="195"/>
    </row>
    <row r="26" spans="1:5" ht="15.75" hidden="1" x14ac:dyDescent="0.25">
      <c r="B26" s="195"/>
      <c r="D26" s="195"/>
    </row>
    <row r="27" spans="1:5" ht="15.75" hidden="1" x14ac:dyDescent="0.25">
      <c r="B27" s="194"/>
      <c r="C27" s="194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5"/>
    </row>
    <row r="54" spans="2:2" ht="15.75" hidden="1" x14ac:dyDescent="0.25">
      <c r="B54" s="195"/>
    </row>
    <row r="55" spans="2:2" ht="15.75" hidden="1" x14ac:dyDescent="0.25">
      <c r="B55" s="195"/>
    </row>
    <row r="56" spans="2:2" ht="15.75" hidden="1" x14ac:dyDescent="0.25">
      <c r="B56" s="195"/>
    </row>
    <row r="57" spans="2:2" ht="15.75" hidden="1" x14ac:dyDescent="0.25">
      <c r="B57" s="195"/>
    </row>
    <row r="58" spans="2:2" ht="15.75" hidden="1" x14ac:dyDescent="0.25">
      <c r="B58" s="195"/>
    </row>
    <row r="59" spans="2:2" ht="15.75" hidden="1" x14ac:dyDescent="0.25">
      <c r="B59" s="195"/>
    </row>
    <row r="60" spans="2:2" ht="15.75" hidden="1" x14ac:dyDescent="0.25">
      <c r="B60" s="195"/>
    </row>
    <row r="61" spans="2:2" ht="15.75" hidden="1" x14ac:dyDescent="0.25">
      <c r="B61" s="195"/>
    </row>
    <row r="62" spans="2:2" ht="15.75" hidden="1" x14ac:dyDescent="0.25">
      <c r="B62" s="194"/>
    </row>
    <row r="63" spans="2:2" hidden="1" x14ac:dyDescent="0.25"/>
    <row r="64" spans="2:2" hidden="1" x14ac:dyDescent="0.25"/>
    <row r="65" spans="1:5" hidden="1" x14ac:dyDescent="0.25">
      <c r="A65" s="185"/>
      <c r="B65" s="185"/>
      <c r="C65" s="185"/>
      <c r="D65" s="185"/>
      <c r="E65" s="185"/>
    </row>
    <row r="66" spans="1:5" hidden="1" x14ac:dyDescent="0.25">
      <c r="A66" s="185"/>
      <c r="B66" s="185"/>
      <c r="C66" s="185"/>
      <c r="D66" s="185"/>
      <c r="E66" s="185"/>
    </row>
    <row r="67" spans="1:5" hidden="1" x14ac:dyDescent="0.25">
      <c r="A67" s="185"/>
      <c r="B67" s="185"/>
      <c r="C67" s="185"/>
      <c r="D67" s="185"/>
      <c r="E67" s="185"/>
    </row>
    <row r="68" spans="1:5" hidden="1" x14ac:dyDescent="0.25">
      <c r="A68" s="185"/>
      <c r="B68" s="185"/>
      <c r="C68" s="185"/>
      <c r="D68" s="185"/>
      <c r="E68" s="185"/>
    </row>
    <row r="69" spans="1:5" hidden="1" x14ac:dyDescent="0.25">
      <c r="A69" s="185"/>
      <c r="B69" s="185"/>
      <c r="C69" s="185"/>
      <c r="D69" s="185"/>
      <c r="E69" s="185"/>
    </row>
    <row r="70" spans="1:5" hidden="1" x14ac:dyDescent="0.25">
      <c r="A70" s="185"/>
      <c r="B70" s="185"/>
      <c r="C70" s="185"/>
      <c r="D70" s="185"/>
      <c r="E70" s="185"/>
    </row>
    <row r="71" spans="1:5" hidden="1" x14ac:dyDescent="0.25">
      <c r="A71" s="185"/>
      <c r="B71" s="185"/>
      <c r="C71" s="185"/>
      <c r="D71" s="185"/>
      <c r="E71" s="185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48" customWidth="1"/>
    <col min="2" max="2" width="71.28515625" style="148" customWidth="1"/>
    <col min="3" max="3" width="24.42578125" style="148" customWidth="1"/>
    <col min="4" max="4" width="3.7109375" style="148" customWidth="1"/>
    <col min="5" max="5" width="9.140625" style="148" customWidth="1"/>
    <col min="6" max="6" width="0" style="148" hidden="1" customWidth="1"/>
    <col min="7" max="16384" width="9.140625" style="148" hidden="1"/>
  </cols>
  <sheetData>
    <row r="1" spans="1:5" x14ac:dyDescent="0.25">
      <c r="A1" s="221" t="str">
        <f>'1. Forside'!A1</f>
        <v>Stenlien Vandværk a.m.b.a.</v>
      </c>
      <c r="B1" s="26"/>
      <c r="C1" s="26"/>
      <c r="D1" s="26"/>
      <c r="E1" s="26"/>
    </row>
    <row r="2" spans="1:5" x14ac:dyDescent="0.25">
      <c r="A2" s="221" t="str">
        <f>'1. Forside'!A2</f>
        <v>V173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57" t="s">
        <v>177</v>
      </c>
      <c r="C4" s="257"/>
      <c r="D4" s="257"/>
      <c r="E4" s="26"/>
    </row>
    <row r="5" spans="1:5" ht="15.75" customHeight="1" x14ac:dyDescent="0.3">
      <c r="A5" s="26"/>
      <c r="B5" s="196"/>
      <c r="C5" s="26"/>
      <c r="D5" s="26"/>
      <c r="E5" s="26"/>
    </row>
    <row r="6" spans="1:5" ht="27.2" customHeight="1" x14ac:dyDescent="0.3">
      <c r="A6" s="26"/>
      <c r="B6" s="20" t="s">
        <v>150</v>
      </c>
      <c r="C6" s="197"/>
      <c r="D6" s="198"/>
      <c r="E6" s="26"/>
    </row>
    <row r="7" spans="1:5" x14ac:dyDescent="0.25">
      <c r="A7" s="26"/>
      <c r="B7" s="110" t="s">
        <v>151</v>
      </c>
      <c r="C7" s="51">
        <v>46000</v>
      </c>
      <c r="D7" s="190" t="s">
        <v>0</v>
      </c>
      <c r="E7" s="26"/>
    </row>
    <row r="8" spans="1:5" x14ac:dyDescent="0.25">
      <c r="A8" s="26"/>
      <c r="B8" s="110" t="s">
        <v>152</v>
      </c>
      <c r="C8" s="51">
        <v>40000</v>
      </c>
      <c r="D8" s="190" t="s">
        <v>0</v>
      </c>
      <c r="E8" s="26"/>
    </row>
    <row r="9" spans="1:5" x14ac:dyDescent="0.25">
      <c r="A9" s="26"/>
      <c r="B9" s="54" t="s">
        <v>34</v>
      </c>
      <c r="C9" s="55">
        <f>C7-C8</f>
        <v>6000</v>
      </c>
      <c r="D9" s="191" t="s">
        <v>0</v>
      </c>
      <c r="E9" s="26"/>
    </row>
    <row r="10" spans="1:5" x14ac:dyDescent="0.25">
      <c r="A10" s="26"/>
      <c r="B10" s="56"/>
      <c r="C10" s="182"/>
      <c r="D10" s="56"/>
      <c r="E10" s="26"/>
    </row>
    <row r="11" spans="1:5" x14ac:dyDescent="0.25">
      <c r="A11" s="26"/>
      <c r="B11" s="56"/>
      <c r="C11" s="182"/>
      <c r="D11" s="56"/>
      <c r="E11" s="26"/>
    </row>
    <row r="12" spans="1:5" ht="27.2" customHeight="1" x14ac:dyDescent="0.3">
      <c r="A12" s="26"/>
      <c r="B12" s="20" t="s">
        <v>156</v>
      </c>
      <c r="C12" s="199"/>
      <c r="D12" s="198"/>
      <c r="E12" s="26"/>
    </row>
    <row r="13" spans="1:5" x14ac:dyDescent="0.25">
      <c r="A13" s="26"/>
      <c r="B13" s="108" t="s">
        <v>153</v>
      </c>
      <c r="C13" s="19">
        <v>5133</v>
      </c>
      <c r="D13" s="151" t="s">
        <v>0</v>
      </c>
      <c r="E13" s="26"/>
    </row>
    <row r="14" spans="1:5" x14ac:dyDescent="0.25">
      <c r="A14" s="26"/>
      <c r="B14" s="108" t="s">
        <v>154</v>
      </c>
      <c r="C14" s="40">
        <v>-41500</v>
      </c>
      <c r="D14" s="151" t="s">
        <v>0</v>
      </c>
      <c r="E14" s="26"/>
    </row>
    <row r="15" spans="1:5" x14ac:dyDescent="0.25">
      <c r="A15" s="26"/>
      <c r="B15" s="28" t="s">
        <v>155</v>
      </c>
      <c r="C15" s="55">
        <f>C13-C14</f>
        <v>46633</v>
      </c>
      <c r="D15" s="153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48" customWidth="1"/>
    <col min="2" max="2" width="62.140625" style="148" customWidth="1"/>
    <col min="3" max="3" width="28" style="148" customWidth="1"/>
    <col min="4" max="4" width="4.42578125" style="148" bestFit="1" customWidth="1"/>
    <col min="5" max="5" width="9.140625" style="148" customWidth="1"/>
    <col min="6" max="16384" width="9.140625" style="148" hidden="1"/>
  </cols>
  <sheetData>
    <row r="1" spans="1:5" x14ac:dyDescent="0.25">
      <c r="A1" s="221" t="str">
        <f>'1. Forside'!A1</f>
        <v>Stenlien Vandværk a.m.b.a.</v>
      </c>
      <c r="B1" s="26"/>
      <c r="C1" s="26"/>
      <c r="D1" s="26"/>
      <c r="E1" s="26"/>
    </row>
    <row r="2" spans="1:5" x14ac:dyDescent="0.25">
      <c r="A2" s="221" t="str">
        <f>'1. Forside'!A2</f>
        <v>V173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0" t="s">
        <v>178</v>
      </c>
      <c r="C4" s="260"/>
      <c r="D4" s="260"/>
      <c r="E4" s="26"/>
    </row>
    <row r="5" spans="1:5" ht="16.7" customHeight="1" x14ac:dyDescent="0.3">
      <c r="A5" s="26"/>
      <c r="B5" s="187"/>
      <c r="C5" s="56"/>
      <c r="D5" s="188"/>
      <c r="E5" s="26"/>
    </row>
    <row r="6" spans="1:5" ht="26.25" customHeight="1" x14ac:dyDescent="0.25">
      <c r="A6" s="26"/>
      <c r="B6" s="57" t="s">
        <v>19</v>
      </c>
      <c r="C6" s="178"/>
      <c r="D6" s="189"/>
      <c r="E6" s="26"/>
    </row>
    <row r="7" spans="1:5" x14ac:dyDescent="0.25">
      <c r="A7" s="26"/>
      <c r="B7" s="58" t="s">
        <v>47</v>
      </c>
      <c r="C7" s="51">
        <v>-2083549</v>
      </c>
      <c r="D7" s="190" t="s">
        <v>0</v>
      </c>
      <c r="E7" s="26"/>
    </row>
    <row r="8" spans="1:5" x14ac:dyDescent="0.25">
      <c r="A8" s="26"/>
      <c r="B8" s="111" t="s">
        <v>157</v>
      </c>
      <c r="C8" s="51">
        <v>-1173640</v>
      </c>
      <c r="D8" s="190" t="s">
        <v>0</v>
      </c>
      <c r="E8" s="26"/>
    </row>
    <row r="9" spans="1:5" x14ac:dyDescent="0.25">
      <c r="A9" s="26"/>
      <c r="B9" s="59" t="s">
        <v>20</v>
      </c>
      <c r="C9" s="60">
        <f>C7-C8</f>
        <v>-909909</v>
      </c>
      <c r="D9" s="200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0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-181981.8</v>
      </c>
      <c r="D11" s="191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2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5" customWidth="1"/>
    <col min="4" max="4" width="3.28515625" style="146" customWidth="1"/>
    <col min="5" max="5" width="14.140625" style="147" customWidth="1"/>
    <col min="6" max="6" width="6.28515625" style="146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Stenlien Vandværk a.m.b.a.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V173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57" t="s">
        <v>179</v>
      </c>
      <c r="C4" s="257"/>
      <c r="D4" s="257"/>
      <c r="E4" s="257"/>
      <c r="F4" s="257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90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91</v>
      </c>
      <c r="C7" s="118"/>
      <c r="D7" s="119"/>
      <c r="E7" s="10">
        <v>1039985.8210446441</v>
      </c>
      <c r="F7" s="114" t="s">
        <v>65</v>
      </c>
      <c r="G7" s="1"/>
      <c r="H7" s="135"/>
    </row>
    <row r="8" spans="1:18" ht="14.1" customHeight="1" x14ac:dyDescent="0.2">
      <c r="A8" s="1"/>
      <c r="B8" s="2" t="s">
        <v>158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93</v>
      </c>
      <c r="C9" s="14">
        <v>411627.2678492745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159</v>
      </c>
      <c r="C10" s="14">
        <v>204315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160</v>
      </c>
      <c r="C11" s="14">
        <v>7900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161</v>
      </c>
      <c r="C12" s="14">
        <v>30810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654652.26784927445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94</v>
      </c>
      <c r="C14" s="207">
        <v>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95</v>
      </c>
      <c r="C15" s="207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96</v>
      </c>
      <c r="C16" s="207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97</v>
      </c>
      <c r="C17" s="7">
        <f>SUM(C14:C16)</f>
        <v>0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98</v>
      </c>
      <c r="C19" s="207">
        <v>-300000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99</v>
      </c>
      <c r="C20" s="207">
        <v>-52781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100</v>
      </c>
      <c r="C21" s="207">
        <v>-264442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101</v>
      </c>
      <c r="C22" s="207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102</v>
      </c>
      <c r="C23" s="207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103</v>
      </c>
      <c r="C24" s="207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104</v>
      </c>
      <c r="C25" s="207">
        <v>0</v>
      </c>
      <c r="D25" s="84" t="s">
        <v>0</v>
      </c>
      <c r="E25" s="132"/>
      <c r="F25" s="201"/>
      <c r="G25" s="1"/>
      <c r="H25" s="135"/>
    </row>
    <row r="26" spans="1:15" x14ac:dyDescent="0.2">
      <c r="A26" s="1"/>
      <c r="B26" s="68" t="s">
        <v>26</v>
      </c>
      <c r="C26" s="7">
        <f>SUM(C19:C25)</f>
        <v>-617223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37429.267849274445</v>
      </c>
      <c r="D27" s="79" t="s">
        <v>0</v>
      </c>
      <c r="E27" s="10">
        <f>IF(C27&lt;0,0,-C27)</f>
        <v>-37429.267849274445</v>
      </c>
      <c r="F27" s="114" t="s">
        <v>65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65</v>
      </c>
      <c r="G29" s="1"/>
      <c r="H29" s="135"/>
      <c r="M29" s="136"/>
      <c r="N29" s="136"/>
      <c r="O29" s="136"/>
    </row>
    <row r="30" spans="1:15" ht="14.1" customHeight="1" x14ac:dyDescent="0.2">
      <c r="A30" s="1"/>
      <c r="B30" s="62" t="s">
        <v>162</v>
      </c>
      <c r="C30" s="15"/>
      <c r="D30" s="81"/>
      <c r="E30" s="82"/>
      <c r="F30" s="83"/>
      <c r="G30" s="1"/>
      <c r="H30" s="135"/>
      <c r="M30" s="137"/>
      <c r="N30" s="138"/>
      <c r="O30" s="139"/>
    </row>
    <row r="31" spans="1:15" ht="14.1" customHeight="1" x14ac:dyDescent="0.2">
      <c r="A31" s="1"/>
      <c r="B31" s="65" t="s">
        <v>162</v>
      </c>
      <c r="C31" s="208">
        <v>0</v>
      </c>
      <c r="D31" s="79" t="s">
        <v>0</v>
      </c>
      <c r="E31" s="10">
        <f>-C31</f>
        <v>0</v>
      </c>
      <c r="F31" s="114" t="s">
        <v>65</v>
      </c>
      <c r="G31" s="1"/>
      <c r="H31" s="135"/>
      <c r="M31" s="136"/>
      <c r="N31" s="136"/>
      <c r="O31" s="136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6"/>
      <c r="O32" s="136"/>
    </row>
    <row r="33" spans="1:8" ht="27" customHeight="1" x14ac:dyDescent="0.2">
      <c r="A33" s="1"/>
      <c r="B33" s="120" t="s">
        <v>31</v>
      </c>
      <c r="C33" s="207">
        <v>1046909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2" t="s">
        <v>88</v>
      </c>
      <c r="C34" s="207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7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1046909</v>
      </c>
      <c r="D36" s="79" t="s">
        <v>0</v>
      </c>
      <c r="E36" s="10">
        <f>-C36</f>
        <v>-1046909</v>
      </c>
      <c r="F36" s="114" t="s">
        <v>65</v>
      </c>
      <c r="G36" s="1"/>
      <c r="H36" s="135"/>
    </row>
    <row r="37" spans="1:8" ht="14.1" customHeight="1" x14ac:dyDescent="0.2">
      <c r="A37" s="1"/>
      <c r="B37" s="24" t="s">
        <v>92</v>
      </c>
      <c r="C37" s="99"/>
      <c r="D37" s="81"/>
      <c r="E37" s="21">
        <f>E7+E27+E29+E31+E36</f>
        <v>-44352.446804630337</v>
      </c>
      <c r="F37" s="106" t="s">
        <v>65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1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2"/>
      <c r="D43" s="143"/>
      <c r="E43" s="144"/>
      <c r="F43" s="143"/>
      <c r="G43" s="135"/>
      <c r="H43" s="135"/>
    </row>
    <row r="44" spans="1:8" hidden="1" x14ac:dyDescent="0.2">
      <c r="A44" s="135"/>
      <c r="B44" s="135"/>
      <c r="C44" s="142"/>
      <c r="D44" s="143"/>
      <c r="E44" s="144"/>
      <c r="F44" s="143"/>
      <c r="G44" s="135"/>
      <c r="H44" s="135"/>
    </row>
    <row r="45" spans="1:8" hidden="1" x14ac:dyDescent="0.2">
      <c r="A45" s="135"/>
      <c r="B45" s="135"/>
      <c r="C45" s="142"/>
      <c r="D45" s="143"/>
      <c r="E45" s="144"/>
      <c r="F45" s="143"/>
      <c r="G45" s="135"/>
      <c r="H45" s="135"/>
    </row>
    <row r="46" spans="1:8" x14ac:dyDescent="0.2">
      <c r="A46" s="1"/>
      <c r="B46" s="141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48" customWidth="1"/>
    <col min="2" max="2" width="59.5703125" style="148" customWidth="1"/>
    <col min="3" max="3" width="15.5703125" style="148" customWidth="1"/>
    <col min="4" max="4" width="4.140625" style="148" customWidth="1"/>
    <col min="5" max="5" width="15.5703125" style="148" customWidth="1"/>
    <col min="6" max="6" width="4.140625" style="148" customWidth="1"/>
    <col min="7" max="7" width="15.5703125" style="148" customWidth="1"/>
    <col min="8" max="8" width="4.140625" style="148" customWidth="1"/>
    <col min="9" max="9" width="15.5703125" style="148" customWidth="1"/>
    <col min="10" max="10" width="4.140625" style="148" customWidth="1"/>
    <col min="11" max="11" width="15.5703125" style="148" customWidth="1"/>
    <col min="12" max="12" width="4.140625" style="148" customWidth="1"/>
    <col min="13" max="13" width="15.5703125" style="148" customWidth="1"/>
    <col min="14" max="14" width="12.7109375" style="148" hidden="1" customWidth="1"/>
    <col min="15" max="15" width="2.7109375" style="148" hidden="1" customWidth="1"/>
    <col min="16" max="16" width="9.140625" style="148" hidden="1" customWidth="1"/>
    <col min="17" max="17" width="4.140625" style="148" hidden="1" customWidth="1"/>
    <col min="18" max="18" width="8.7109375" style="148" hidden="1" customWidth="1"/>
    <col min="19" max="19" width="3.85546875" style="148" hidden="1" customWidth="1"/>
    <col min="20" max="20" width="9.5703125" style="148" hidden="1" customWidth="1"/>
    <col min="21" max="21" width="3.28515625" style="148" hidden="1" customWidth="1"/>
    <col min="22" max="22" width="8.7109375" style="148" hidden="1" customWidth="1"/>
    <col min="23" max="23" width="3.85546875" style="148" hidden="1" customWidth="1"/>
    <col min="24" max="24" width="9.5703125" style="148" hidden="1" customWidth="1"/>
    <col min="25" max="25" width="3.28515625" style="148" hidden="1" customWidth="1"/>
    <col min="26" max="16384" width="0" style="148" hidden="1"/>
  </cols>
  <sheetData>
    <row r="1" spans="1:13" x14ac:dyDescent="0.25">
      <c r="A1" s="221" t="str">
        <f>'1. Forside'!A1</f>
        <v>Stenlien Vandværk a.m.b.a.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1" t="str">
        <f>'1. Forside'!A2</f>
        <v>V173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57" t="s">
        <v>180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09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3"/>
      <c r="C6" s="203">
        <v>2012</v>
      </c>
      <c r="D6" s="94"/>
      <c r="E6" s="203">
        <v>2013</v>
      </c>
      <c r="F6" s="203"/>
      <c r="G6" s="203">
        <v>2014</v>
      </c>
      <c r="H6" s="203"/>
      <c r="I6" s="203">
        <v>2015</v>
      </c>
      <c r="J6" s="203"/>
      <c r="K6" s="203">
        <v>2016</v>
      </c>
      <c r="L6" s="203"/>
      <c r="M6" s="26"/>
    </row>
    <row r="7" spans="1:13" x14ac:dyDescent="0.25">
      <c r="A7" s="26"/>
      <c r="B7" s="58" t="s">
        <v>49</v>
      </c>
      <c r="C7" s="61">
        <v>0</v>
      </c>
      <c r="D7" s="222" t="s">
        <v>0</v>
      </c>
      <c r="E7" s="223">
        <v>67020</v>
      </c>
      <c r="F7" s="222" t="s">
        <v>0</v>
      </c>
      <c r="G7" s="223">
        <v>2451</v>
      </c>
      <c r="H7" s="222" t="s">
        <v>0</v>
      </c>
      <c r="I7" s="223"/>
      <c r="J7" s="222" t="s">
        <v>0</v>
      </c>
      <c r="K7" s="223"/>
      <c r="L7" s="222" t="s">
        <v>0</v>
      </c>
      <c r="M7" s="26"/>
    </row>
    <row r="8" spans="1:13" x14ac:dyDescent="0.25">
      <c r="A8" s="26"/>
      <c r="B8" s="58" t="s">
        <v>74</v>
      </c>
      <c r="C8" s="224">
        <v>0</v>
      </c>
      <c r="D8" s="222" t="s">
        <v>0</v>
      </c>
      <c r="E8" s="224">
        <v>0</v>
      </c>
      <c r="F8" s="222" t="s">
        <v>0</v>
      </c>
      <c r="G8" s="224">
        <v>0</v>
      </c>
      <c r="H8" s="222" t="s">
        <v>0</v>
      </c>
      <c r="I8" s="223"/>
      <c r="J8" s="222" t="s">
        <v>0</v>
      </c>
      <c r="K8" s="223"/>
      <c r="L8" s="222" t="s">
        <v>0</v>
      </c>
      <c r="M8" s="26"/>
    </row>
    <row r="9" spans="1:13" x14ac:dyDescent="0.25">
      <c r="A9" s="26"/>
      <c r="B9" s="58" t="s">
        <v>73</v>
      </c>
      <c r="C9" s="224">
        <v>0</v>
      </c>
      <c r="D9" s="222" t="s">
        <v>0</v>
      </c>
      <c r="E9" s="224">
        <v>0</v>
      </c>
      <c r="F9" s="222" t="s">
        <v>0</v>
      </c>
      <c r="G9" s="224">
        <v>0</v>
      </c>
      <c r="H9" s="222" t="s">
        <v>0</v>
      </c>
      <c r="I9" s="223"/>
      <c r="J9" s="222" t="s">
        <v>0</v>
      </c>
      <c r="K9" s="223"/>
      <c r="L9" s="222" t="s">
        <v>0</v>
      </c>
      <c r="M9" s="26"/>
    </row>
    <row r="10" spans="1:13" x14ac:dyDescent="0.25">
      <c r="A10" s="26"/>
      <c r="B10" s="204" t="s">
        <v>57</v>
      </c>
      <c r="C10" s="61">
        <v>0</v>
      </c>
      <c r="D10" s="222" t="s">
        <v>0</v>
      </c>
      <c r="E10" s="61">
        <v>0</v>
      </c>
      <c r="F10" s="222" t="s">
        <v>0</v>
      </c>
      <c r="G10" s="61">
        <v>0</v>
      </c>
      <c r="H10" s="222" t="s">
        <v>0</v>
      </c>
      <c r="I10" s="61"/>
      <c r="J10" s="222" t="s">
        <v>0</v>
      </c>
      <c r="K10" s="225">
        <f>IF(C11&gt;SUM(E8:I9),C11-SUM(E8:I9),0)*-1</f>
        <v>0</v>
      </c>
      <c r="L10" s="222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6" t="s">
        <v>0</v>
      </c>
      <c r="E11" s="55">
        <f>C11+E7-E8-E9</f>
        <v>67020</v>
      </c>
      <c r="F11" s="226" t="s">
        <v>0</v>
      </c>
      <c r="G11" s="55">
        <f>E11+G7-G8-G9</f>
        <v>69471</v>
      </c>
      <c r="H11" s="226" t="s">
        <v>0</v>
      </c>
      <c r="I11" s="55">
        <f>G11+I7-I8-I9</f>
        <v>69471</v>
      </c>
      <c r="J11" s="226" t="s">
        <v>0</v>
      </c>
      <c r="K11" s="55">
        <f>K7-K8-K9+K10+I11</f>
        <v>69471</v>
      </c>
      <c r="L11" s="226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4" zoomScaleNormal="90" workbookViewId="0">
      <selection activeCell="A16" sqref="A16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5" customWidth="1"/>
    <col min="4" max="4" width="3.28515625" style="146" customWidth="1"/>
    <col min="5" max="5" width="14.140625" style="147" customWidth="1"/>
    <col min="6" max="6" width="6.28515625" style="146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Stenlien Vandværk a.m.b.a.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V173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57" t="s">
        <v>105</v>
      </c>
      <c r="C4" s="257"/>
      <c r="D4" s="257"/>
      <c r="E4" s="257"/>
      <c r="F4" s="257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107</v>
      </c>
      <c r="C7" s="14">
        <f>IF('3. Driftsomkostninger'!C19=0,'3. Driftsomkostninger'!C23,'3. Driftsomkostninger'!C23+'3. Driftsomkostninger'!C18)</f>
        <v>773188.84371815203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Driftsomkostninger'!C19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108</v>
      </c>
      <c r="C9" s="14">
        <f>'3. Driftsomkostninger'!C25</f>
        <v>-2938.1176061289775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-20895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749355.726112023</v>
      </c>
      <c r="D13" s="79" t="s">
        <v>0</v>
      </c>
      <c r="E13" s="6">
        <f>C13</f>
        <v>749355.726112023</v>
      </c>
      <c r="F13" s="80" t="s">
        <v>65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369627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198</v>
      </c>
      <c r="C16" s="14">
        <f>'6. Gennemførte investeringer'!F12</f>
        <v>227234.28743243244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109</v>
      </c>
      <c r="C17" s="14">
        <f>'7. Korrektion investeringer'!C10</f>
        <v>-8303.7166666666672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110</v>
      </c>
      <c r="C18" s="14">
        <f>'8. Planlagte investeringer'!F17</f>
        <v>41120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629677.57076576573</v>
      </c>
      <c r="D19" s="79" t="s">
        <v>0</v>
      </c>
      <c r="E19" s="8">
        <f>C19</f>
        <v>629677.57076576573</v>
      </c>
      <c r="F19" s="89" t="s">
        <v>65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139</v>
      </c>
      <c r="C21" s="14">
        <f>'9. 1-1 omkostninger'!C9</f>
        <v>53000</v>
      </c>
      <c r="D21" s="72" t="s">
        <v>0</v>
      </c>
      <c r="E21" s="85"/>
      <c r="F21" s="86"/>
      <c r="G21" s="1"/>
      <c r="H21" s="135"/>
    </row>
    <row r="22" spans="1:15" ht="14.1" customHeight="1" x14ac:dyDescent="0.2">
      <c r="A22" s="1"/>
      <c r="B22" s="4" t="s">
        <v>171</v>
      </c>
      <c r="C22" s="14">
        <f>'9. 1-1 omkostninger'!C14</f>
        <v>0</v>
      </c>
      <c r="D22" s="72" t="s">
        <v>0</v>
      </c>
      <c r="E22" s="87"/>
      <c r="F22" s="88"/>
      <c r="G22" s="1"/>
      <c r="H22" s="135"/>
    </row>
    <row r="23" spans="1:15" ht="25.5" x14ac:dyDescent="0.2">
      <c r="A23" s="1"/>
      <c r="B23" s="4" t="s">
        <v>172</v>
      </c>
      <c r="C23" s="14">
        <f>'9. 1-1 omkostninger'!C20</f>
        <v>15000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111</v>
      </c>
      <c r="C24" s="14">
        <f>'9. 1-1 omkostninger'!C26</f>
        <v>-15749</v>
      </c>
      <c r="D24" s="72" t="s">
        <v>0</v>
      </c>
      <c r="E24" s="87"/>
      <c r="F24" s="88"/>
      <c r="G24" s="1"/>
      <c r="H24" s="135"/>
    </row>
    <row r="25" spans="1:15" ht="14.1" customHeight="1" x14ac:dyDescent="0.2">
      <c r="A25" s="1"/>
      <c r="B25" s="4" t="s">
        <v>145</v>
      </c>
      <c r="C25" s="14">
        <f>'10. Miljø- og servicemål'!C8</f>
        <v>15000</v>
      </c>
      <c r="D25" s="72" t="s">
        <v>0</v>
      </c>
      <c r="E25" s="87"/>
      <c r="F25" s="88"/>
      <c r="G25" s="1"/>
      <c r="H25" s="135"/>
    </row>
    <row r="26" spans="1:15" x14ac:dyDescent="0.2">
      <c r="A26" s="1"/>
      <c r="B26" s="4" t="s">
        <v>112</v>
      </c>
      <c r="C26" s="14">
        <f>'10. Miljø- og servicemål'!C14</f>
        <v>0</v>
      </c>
      <c r="D26" s="72" t="s">
        <v>0</v>
      </c>
      <c r="E26" s="87"/>
      <c r="F26" s="88"/>
      <c r="G26" s="1"/>
      <c r="H26" s="135"/>
    </row>
    <row r="27" spans="1:15" ht="14.1" customHeight="1" x14ac:dyDescent="0.2">
      <c r="A27" s="1"/>
      <c r="B27" s="4" t="s">
        <v>173</v>
      </c>
      <c r="C27" s="14">
        <f>'11. Nettofinansielle poster'!C9</f>
        <v>6000</v>
      </c>
      <c r="D27" s="72" t="s">
        <v>0</v>
      </c>
      <c r="E27" s="87"/>
      <c r="F27" s="88"/>
      <c r="G27" s="1"/>
      <c r="H27" s="135"/>
      <c r="M27" s="136"/>
      <c r="N27" s="136"/>
      <c r="O27" s="136"/>
    </row>
    <row r="28" spans="1:15" ht="14.1" customHeight="1" x14ac:dyDescent="0.2">
      <c r="A28" s="1"/>
      <c r="B28" s="4" t="s">
        <v>113</v>
      </c>
      <c r="C28" s="14">
        <f>'11. Nettofinansielle poster'!C15</f>
        <v>46633</v>
      </c>
      <c r="D28" s="72" t="s">
        <v>0</v>
      </c>
      <c r="E28" s="92"/>
      <c r="F28" s="93"/>
      <c r="G28" s="1"/>
      <c r="H28" s="135"/>
      <c r="M28" s="137"/>
      <c r="N28" s="138"/>
      <c r="O28" s="139"/>
    </row>
    <row r="29" spans="1:15" ht="14.1" customHeight="1" x14ac:dyDescent="0.2">
      <c r="A29" s="1"/>
      <c r="B29" s="3" t="s">
        <v>15</v>
      </c>
      <c r="C29" s="7">
        <f>SUM(C21:C28)</f>
        <v>119884</v>
      </c>
      <c r="D29" s="79" t="s">
        <v>0</v>
      </c>
      <c r="E29" s="6">
        <f>C29</f>
        <v>119884</v>
      </c>
      <c r="F29" s="80" t="s">
        <v>65</v>
      </c>
      <c r="G29" s="1"/>
      <c r="H29" s="135"/>
      <c r="M29" s="136"/>
      <c r="N29" s="136"/>
      <c r="O29" s="136"/>
    </row>
    <row r="30" spans="1:15" ht="14.1" customHeight="1" x14ac:dyDescent="0.2">
      <c r="A30" s="1"/>
      <c r="B30" s="2" t="s">
        <v>45</v>
      </c>
      <c r="C30" s="16"/>
      <c r="D30" s="94"/>
      <c r="E30" s="95"/>
      <c r="F30" s="96"/>
      <c r="G30" s="1"/>
      <c r="H30" s="135"/>
      <c r="N30" s="136"/>
      <c r="O30" s="136"/>
    </row>
    <row r="31" spans="1:15" ht="14.1" customHeight="1" x14ac:dyDescent="0.2">
      <c r="A31" s="1"/>
      <c r="B31" s="3" t="s">
        <v>19</v>
      </c>
      <c r="C31" s="9">
        <f>'12. Over- eller underdækning'!C11</f>
        <v>-181981.8</v>
      </c>
      <c r="D31" s="79" t="s">
        <v>0</v>
      </c>
      <c r="E31" s="10">
        <f>C31</f>
        <v>-181981.8</v>
      </c>
      <c r="F31" s="80" t="s">
        <v>65</v>
      </c>
      <c r="G31" s="1"/>
      <c r="H31" s="135"/>
    </row>
    <row r="32" spans="1:15" ht="14.1" customHeight="1" x14ac:dyDescent="0.2">
      <c r="A32" s="1"/>
      <c r="B32" s="5" t="s">
        <v>11</v>
      </c>
      <c r="C32" s="17"/>
      <c r="D32" s="97"/>
      <c r="E32" s="82"/>
      <c r="F32" s="98"/>
      <c r="G32" s="1"/>
      <c r="H32" s="135"/>
    </row>
    <row r="33" spans="1:8" ht="14.1" customHeight="1" x14ac:dyDescent="0.2">
      <c r="A33" s="1"/>
      <c r="B33" s="3" t="s">
        <v>175</v>
      </c>
      <c r="C33" s="11">
        <f>'13. Kontrol med indtægtsrammen'!E37</f>
        <v>-44352.446804630337</v>
      </c>
      <c r="D33" s="79" t="s">
        <v>0</v>
      </c>
      <c r="E33" s="12">
        <f>C33</f>
        <v>-44352.446804630337</v>
      </c>
      <c r="F33" s="80" t="s">
        <v>65</v>
      </c>
      <c r="G33" s="1"/>
      <c r="H33" s="135"/>
    </row>
    <row r="34" spans="1:8" ht="14.1" customHeight="1" x14ac:dyDescent="0.2">
      <c r="A34" s="1"/>
      <c r="B34" s="2" t="s">
        <v>12</v>
      </c>
      <c r="C34" s="99"/>
      <c r="D34" s="81"/>
      <c r="E34" s="82"/>
      <c r="F34" s="83"/>
      <c r="G34" s="1"/>
      <c r="H34" s="135"/>
    </row>
    <row r="35" spans="1:8" ht="14.1" customHeight="1" x14ac:dyDescent="0.2">
      <c r="A35" s="1"/>
      <c r="B35" s="113" t="s">
        <v>114</v>
      </c>
      <c r="C35" s="11"/>
      <c r="D35" s="100"/>
      <c r="E35" s="10">
        <f>E13+E19+E29+E31+E33</f>
        <v>1272583.0500731585</v>
      </c>
      <c r="F35" s="80" t="s">
        <v>65</v>
      </c>
      <c r="G35" s="1"/>
      <c r="H35" s="135"/>
    </row>
    <row r="36" spans="1:8" ht="14.1" customHeight="1" x14ac:dyDescent="0.2">
      <c r="A36" s="1"/>
      <c r="B36" s="112" t="s">
        <v>115</v>
      </c>
      <c r="C36" s="101"/>
      <c r="D36" s="102"/>
      <c r="E36" s="140">
        <v>381893</v>
      </c>
      <c r="F36" s="103" t="s">
        <v>66</v>
      </c>
      <c r="G36" s="1"/>
      <c r="H36" s="135"/>
    </row>
    <row r="37" spans="1:8" ht="14.1" customHeight="1" x14ac:dyDescent="0.2">
      <c r="A37" s="1"/>
      <c r="B37" s="2" t="s">
        <v>116</v>
      </c>
      <c r="C37" s="104"/>
      <c r="D37" s="105"/>
      <c r="E37" s="67">
        <f>E35/E36</f>
        <v>3.3323026346991393</v>
      </c>
      <c r="F37" s="106" t="s">
        <v>67</v>
      </c>
      <c r="G37" s="1"/>
      <c r="H37" s="135"/>
    </row>
    <row r="38" spans="1:8" ht="13.5" customHeight="1" x14ac:dyDescent="0.2">
      <c r="A38" s="1"/>
      <c r="B38" s="2" t="s">
        <v>117</v>
      </c>
      <c r="C38" s="104"/>
      <c r="D38" s="105"/>
      <c r="E38" s="67">
        <f>(E35-C22)/E36</f>
        <v>3.3323026346991393</v>
      </c>
      <c r="F38" s="106" t="s">
        <v>67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1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2"/>
      <c r="D41" s="143"/>
      <c r="E41" s="144"/>
      <c r="F41" s="143"/>
      <c r="G41" s="135"/>
      <c r="H41" s="135"/>
    </row>
    <row r="42" spans="1:8" ht="12.95" hidden="1" x14ac:dyDescent="0.2">
      <c r="A42" s="135"/>
      <c r="B42" s="135"/>
      <c r="C42" s="142"/>
      <c r="D42" s="143"/>
      <c r="E42" s="144"/>
      <c r="F42" s="143"/>
      <c r="G42" s="135"/>
      <c r="H42" s="135"/>
    </row>
    <row r="43" spans="1:8" ht="12.95" hidden="1" x14ac:dyDescent="0.2">
      <c r="A43" s="135"/>
      <c r="B43" s="135"/>
      <c r="C43" s="142"/>
      <c r="D43" s="143"/>
      <c r="E43" s="144"/>
      <c r="F43" s="143"/>
      <c r="G43" s="135"/>
      <c r="H43" s="135"/>
    </row>
    <row r="44" spans="1:8" x14ac:dyDescent="0.2">
      <c r="A44" s="1"/>
      <c r="B44" s="141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s="213" customFormat="1" x14ac:dyDescent="0.2">
      <c r="A49" s="214"/>
      <c r="B49" s="214"/>
      <c r="C49" s="215"/>
      <c r="D49" s="216"/>
      <c r="E49" s="217"/>
      <c r="F49" s="216"/>
      <c r="G49" s="214"/>
    </row>
    <row r="50" spans="1:7" s="213" customFormat="1" x14ac:dyDescent="0.2">
      <c r="A50" s="214"/>
      <c r="B50" s="214"/>
      <c r="C50" s="215"/>
      <c r="D50" s="216"/>
      <c r="E50" s="217"/>
      <c r="F50" s="216"/>
      <c r="G50" s="214"/>
    </row>
  </sheetData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4" location="'8. 1-1 omkostninger'!A1" display="Tillæg for 1:1 omkostninger i 2015"/>
    <hyperlink ref="B25:B26" location="'9. Miljø- og servicemål'!A1" display="Tillæg for driftsomkostninger til miljø- og servicemål i 2015"/>
    <hyperlink ref="B27:B28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t afgift for ledningsført vand i 2016"/>
    <hyperlink ref="B23" location="'9. 1-1 omkostninger'!A1" display="Tillæg for budgetterede omkostninger til revisorerklæringer og DANVA/FVD-kontingent i 2016"/>
    <hyperlink ref="B24" location="'9. 1-1 omkostninger'!A1" display="Korrektion ift. faktiske 1:1 omkostninger i 2014"/>
    <hyperlink ref="B25" location="'10. Miljø- og servicemål'!A1" display="Tillæg for budgetterede driftsomkostninger til miljø- og servicemål i 2016"/>
    <hyperlink ref="B26" location="'10. Miljø- og servicemål'!A1" display="Korrektion ift. faktiske driftsomkostninger til miljø- og servicemål i 2014"/>
    <hyperlink ref="B27" location="'12. Nettofinansielle poster'!A1" display="Tillæg/fradrag for budgetterede nettofinansielle poster i 2016"/>
    <hyperlink ref="B28" location="'12. Nettofinansielle poster'!A1" display="Korrektion ift. faktiske nettofinansielle poster i 2014"/>
    <hyperlink ref="B31" location="'13. Over- eller underdækning'!A1" display="Tillæg/fradrag for over- eller underdækning til og med 2010"/>
    <hyperlink ref="B33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72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5" customWidth="1"/>
    <col min="2" max="2" width="66.42578125" style="155" customWidth="1"/>
    <col min="3" max="3" width="20.42578125" style="155" customWidth="1"/>
    <col min="4" max="4" width="4" style="155" customWidth="1"/>
    <col min="5" max="5" width="8.140625" style="155" customWidth="1"/>
    <col min="6" max="16384" width="9.140625" style="155" hidden="1"/>
  </cols>
  <sheetData>
    <row r="1" spans="1:16384" s="148" customFormat="1" ht="14.1" customHeight="1" x14ac:dyDescent="0.25">
      <c r="A1" s="1" t="str">
        <f>'1. Forside'!A1</f>
        <v>Stenlien Vandværk a.m.b.a.</v>
      </c>
      <c r="B1" s="26"/>
      <c r="C1" s="26"/>
      <c r="D1" s="26"/>
      <c r="E1" s="26"/>
    </row>
    <row r="2" spans="1:16384" s="148" customFormat="1" ht="14.1" customHeight="1" x14ac:dyDescent="0.25">
      <c r="A2" s="1" t="str">
        <f>'1. Forside'!A2</f>
        <v>V173</v>
      </c>
      <c r="B2" s="26"/>
      <c r="C2" s="26"/>
      <c r="D2" s="26"/>
      <c r="E2" s="26"/>
    </row>
    <row r="3" spans="1:16384" s="148" customFormat="1" ht="14.1" customHeight="1" x14ac:dyDescent="0.25">
      <c r="A3" s="26"/>
      <c r="B3" s="26"/>
      <c r="C3" s="26"/>
      <c r="D3" s="26"/>
      <c r="E3" s="26"/>
    </row>
    <row r="4" spans="1:16384" s="148" customFormat="1" ht="14.1" customHeight="1" x14ac:dyDescent="0.25">
      <c r="A4" s="26"/>
      <c r="B4" s="257" t="s">
        <v>124</v>
      </c>
      <c r="C4" s="257"/>
      <c r="D4" s="26"/>
      <c r="E4" s="26"/>
    </row>
    <row r="5" spans="1:16384" s="148" customFormat="1" ht="14.1" customHeight="1" x14ac:dyDescent="0.25">
      <c r="A5" s="26"/>
      <c r="B5" s="149"/>
      <c r="C5" s="26"/>
      <c r="D5" s="26"/>
      <c r="E5" s="26"/>
    </row>
    <row r="6" spans="1:16384" s="148" customFormat="1" ht="24" customHeight="1" x14ac:dyDescent="0.25">
      <c r="A6" s="26"/>
      <c r="B6" s="20" t="s">
        <v>163</v>
      </c>
      <c r="C6" s="150"/>
      <c r="D6" s="150"/>
      <c r="E6" s="26"/>
    </row>
    <row r="7" spans="1:16384" s="148" customFormat="1" ht="14.1" customHeight="1" x14ac:dyDescent="0.25">
      <c r="A7" s="26"/>
      <c r="B7" s="22" t="s">
        <v>164</v>
      </c>
      <c r="C7" s="40">
        <v>773188.84371815203</v>
      </c>
      <c r="D7" s="151" t="s">
        <v>0</v>
      </c>
      <c r="E7" s="26"/>
    </row>
    <row r="8" spans="1:16384" s="148" customFormat="1" ht="14.1" customHeight="1" x14ac:dyDescent="0.25">
      <c r="A8" s="26"/>
      <c r="B8" s="23" t="s">
        <v>89</v>
      </c>
      <c r="C8" s="25">
        <v>0</v>
      </c>
      <c r="D8" s="152" t="s">
        <v>0</v>
      </c>
      <c r="E8" s="26"/>
    </row>
    <row r="9" spans="1:16384" s="148" customFormat="1" ht="14.1" customHeight="1" x14ac:dyDescent="0.25">
      <c r="A9" s="26"/>
      <c r="B9" s="28" t="s">
        <v>165</v>
      </c>
      <c r="C9" s="27">
        <f>C7+C8</f>
        <v>773188.84371815203</v>
      </c>
      <c r="D9" s="153" t="s">
        <v>0</v>
      </c>
      <c r="E9" s="26"/>
    </row>
    <row r="10" spans="1:16384" s="148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48" customFormat="1" ht="14.1" customHeight="1" x14ac:dyDescent="0.25">
      <c r="A11" s="26"/>
      <c r="B11" s="20" t="s">
        <v>191</v>
      </c>
      <c r="C11" s="150"/>
      <c r="D11" s="150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48" customFormat="1" ht="14.1" customHeight="1" x14ac:dyDescent="0.25">
      <c r="A12" s="26"/>
      <c r="B12" s="22" t="s">
        <v>192</v>
      </c>
      <c r="C12" s="40">
        <f>17295</f>
        <v>17295</v>
      </c>
      <c r="D12" s="151" t="s">
        <v>0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48" customFormat="1" ht="14.1" customHeight="1" x14ac:dyDescent="0.25">
      <c r="A13" s="26"/>
      <c r="B13" s="22" t="s">
        <v>193</v>
      </c>
      <c r="C13" s="40">
        <v>17295</v>
      </c>
      <c r="D13" s="151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48" customFormat="1" ht="14.1" customHeight="1" x14ac:dyDescent="0.25">
      <c r="A14" s="26"/>
      <c r="B14" s="23" t="s">
        <v>194</v>
      </c>
      <c r="C14" s="25">
        <f>C13-C12</f>
        <v>0</v>
      </c>
      <c r="D14" s="152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48" customFormat="1" ht="14.1" customHeight="1" x14ac:dyDescent="0.25">
      <c r="A15" s="26"/>
      <c r="B15" s="28" t="s">
        <v>195</v>
      </c>
      <c r="C15" s="27">
        <f>C8+C14</f>
        <v>0</v>
      </c>
      <c r="D15" s="153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48" customFormat="1" ht="14.1" customHeight="1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48" customFormat="1" ht="24" customHeight="1" x14ac:dyDescent="0.25">
      <c r="A17" s="26"/>
      <c r="B17" s="20" t="s">
        <v>37</v>
      </c>
      <c r="C17" s="150"/>
      <c r="D17" s="150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48" customFormat="1" ht="14.1" customHeight="1" x14ac:dyDescent="0.25">
      <c r="A18" s="26"/>
      <c r="B18" s="22" t="s">
        <v>166</v>
      </c>
      <c r="C18" s="40">
        <v>0</v>
      </c>
      <c r="D18" s="151" t="s">
        <v>0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48" customFormat="1" ht="14.1" customHeight="1" x14ac:dyDescent="0.25">
      <c r="A19" s="26"/>
      <c r="B19" s="28" t="s">
        <v>38</v>
      </c>
      <c r="C19" s="27">
        <f>C18</f>
        <v>0</v>
      </c>
      <c r="D19" s="153" t="s">
        <v>0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48" customFormat="1" ht="14.1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48" customFormat="1" ht="14.1" customHeight="1" x14ac:dyDescent="0.2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48" customFormat="1" ht="24" customHeight="1" x14ac:dyDescent="0.25">
      <c r="A22" s="26"/>
      <c r="B22" s="20" t="s">
        <v>167</v>
      </c>
      <c r="C22" s="150"/>
      <c r="D22" s="150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48" customFormat="1" ht="14.1" customHeight="1" x14ac:dyDescent="0.25">
      <c r="A23" s="26"/>
      <c r="B23" s="22" t="s">
        <v>164</v>
      </c>
      <c r="C23" s="40">
        <v>773188.84371815203</v>
      </c>
      <c r="D23" s="151" t="s">
        <v>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48" customFormat="1" ht="14.1" customHeight="1" x14ac:dyDescent="0.25">
      <c r="A24" s="26"/>
      <c r="B24" s="22" t="s">
        <v>168</v>
      </c>
      <c r="C24" s="211">
        <v>-0.38</v>
      </c>
      <c r="D24" s="151" t="s">
        <v>16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48" customFormat="1" ht="14.1" customHeight="1" x14ac:dyDescent="0.25">
      <c r="A25" s="26"/>
      <c r="B25" s="28" t="s">
        <v>4</v>
      </c>
      <c r="C25" s="27">
        <f>C23*(C24/100)</f>
        <v>-2938.1176061289775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48" customFormat="1" ht="14.1" customHeight="1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48" customFormat="1" ht="14.1" customHeight="1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48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48" customFormat="1" hidden="1" x14ac:dyDescent="0.25"/>
    <row r="30" spans="1:16384" s="148" customFormat="1" ht="15" hidden="1" customHeight="1" x14ac:dyDescent="0.25"/>
    <row r="31" spans="1:16384" s="148" customFormat="1" ht="15" hidden="1" customHeight="1" x14ac:dyDescent="0.25"/>
    <row r="32" spans="1:16384" s="148" customFormat="1" ht="15" hidden="1" customHeight="1" x14ac:dyDescent="0.25"/>
    <row r="33" s="148" customFormat="1" ht="15" hidden="1" customHeight="1" x14ac:dyDescent="0.25"/>
    <row r="34" s="148" customFormat="1" ht="15" hidden="1" customHeight="1" x14ac:dyDescent="0.25"/>
    <row r="35" s="148" customFormat="1" ht="15" hidden="1" customHeight="1" x14ac:dyDescent="0.25"/>
    <row r="36" s="148" customFormat="1" ht="15" hidden="1" customHeight="1" x14ac:dyDescent="0.25"/>
    <row r="37" s="148" customFormat="1" ht="15" hidden="1" customHeight="1" x14ac:dyDescent="0.25"/>
    <row r="38" s="148" customFormat="1" ht="15" hidden="1" customHeight="1" x14ac:dyDescent="0.25"/>
    <row r="39" s="148" customFormat="1" ht="15" hidden="1" customHeight="1" x14ac:dyDescent="0.25"/>
    <row r="40" s="148" customFormat="1" ht="15" hidden="1" customHeight="1" x14ac:dyDescent="0.25"/>
    <row r="41" s="148" customFormat="1" ht="15" hidden="1" customHeight="1" x14ac:dyDescent="0.25"/>
    <row r="42" s="148" customFormat="1" ht="15" hidden="1" customHeight="1" x14ac:dyDescent="0.25"/>
    <row r="43" s="148" customFormat="1" ht="15" hidden="1" customHeight="1" x14ac:dyDescent="0.25"/>
    <row r="44" s="148" customFormat="1" ht="15" hidden="1" customHeight="1" x14ac:dyDescent="0.25"/>
    <row r="45" s="148" customFormat="1" ht="15" hidden="1" customHeight="1" x14ac:dyDescent="0.25"/>
    <row r="46" s="148" customFormat="1" ht="15" hidden="1" customHeight="1" x14ac:dyDescent="0.25"/>
    <row r="47" s="148" customFormat="1" ht="15" hidden="1" customHeight="1" x14ac:dyDescent="0.25"/>
    <row r="48" s="148" customFormat="1" ht="15" hidden="1" customHeight="1" x14ac:dyDescent="0.25"/>
    <row r="49" spans="1:5" s="148" customFormat="1" ht="15" hidden="1" customHeight="1" x14ac:dyDescent="0.25"/>
    <row r="50" spans="1:5" s="148" customFormat="1" ht="15" hidden="1" customHeight="1" x14ac:dyDescent="0.25"/>
    <row r="51" spans="1:5" s="148" customFormat="1" ht="15" hidden="1" customHeight="1" x14ac:dyDescent="0.25"/>
    <row r="52" spans="1:5" s="148" customFormat="1" ht="15" hidden="1" customHeight="1" x14ac:dyDescent="0.25"/>
    <row r="53" spans="1:5" s="148" customFormat="1" ht="15" hidden="1" customHeight="1" x14ac:dyDescent="0.25"/>
    <row r="54" spans="1:5" ht="15" customHeight="1" x14ac:dyDescent="0.25">
      <c r="A54" s="154"/>
      <c r="B54" s="154"/>
      <c r="C54" s="154"/>
      <c r="D54" s="154"/>
      <c r="E54" s="154"/>
    </row>
    <row r="55" spans="1:5" ht="15" customHeight="1" x14ac:dyDescent="0.25">
      <c r="A55" s="154"/>
      <c r="B55" s="154"/>
      <c r="C55" s="154"/>
      <c r="D55" s="154"/>
      <c r="E55" s="154"/>
    </row>
    <row r="56" spans="1:5" ht="15" customHeight="1" x14ac:dyDescent="0.25">
      <c r="A56" s="154"/>
      <c r="B56" s="154"/>
      <c r="C56" s="154"/>
      <c r="D56" s="154"/>
      <c r="E56" s="154"/>
    </row>
    <row r="57" spans="1:5" ht="15" customHeight="1" x14ac:dyDescent="0.25">
      <c r="A57" s="154"/>
      <c r="B57" s="154"/>
      <c r="C57" s="154"/>
      <c r="D57" s="154"/>
      <c r="E57" s="154"/>
    </row>
    <row r="58" spans="1:5" ht="15" customHeight="1" x14ac:dyDescent="0.25">
      <c r="A58" s="154"/>
      <c r="B58" s="154"/>
      <c r="C58" s="154"/>
      <c r="D58" s="154"/>
      <c r="E58" s="154"/>
    </row>
    <row r="59" spans="1:5" ht="15" customHeight="1" x14ac:dyDescent="0.25">
      <c r="A59" s="154"/>
      <c r="B59" s="154"/>
      <c r="C59" s="154"/>
      <c r="D59" s="154"/>
      <c r="E59" s="154"/>
    </row>
    <row r="60" spans="1:5" ht="15" customHeight="1" x14ac:dyDescent="0.25"/>
    <row r="61" spans="1:5" ht="15" customHeight="1" x14ac:dyDescent="0.25"/>
    <row r="62" spans="1:5" ht="15" customHeight="1" x14ac:dyDescent="0.25"/>
    <row r="63" spans="1:5" ht="15" customHeight="1" x14ac:dyDescent="0.25"/>
    <row r="64" spans="1: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48" customWidth="1"/>
    <col min="2" max="2" width="62.85546875" style="148" customWidth="1"/>
    <col min="3" max="3" width="22" style="148" customWidth="1"/>
    <col min="4" max="4" width="4" style="148" customWidth="1"/>
    <col min="5" max="5" width="9.140625" style="148" customWidth="1"/>
    <col min="6" max="16384" width="9.140625" style="148" hidden="1"/>
  </cols>
  <sheetData>
    <row r="1" spans="1:5" ht="14.1" customHeight="1" x14ac:dyDescent="0.25">
      <c r="A1" s="1" t="str">
        <f>'1. Forside'!A1</f>
        <v>Stenlien Vandværk a.m.b.a.</v>
      </c>
      <c r="B1" s="26"/>
      <c r="C1" s="26"/>
      <c r="D1" s="26"/>
      <c r="E1" s="26"/>
    </row>
    <row r="2" spans="1:5" ht="14.1" customHeight="1" x14ac:dyDescent="0.25">
      <c r="A2" s="1" t="str">
        <f>'1. Forside'!A2</f>
        <v>V173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57" t="s">
        <v>123</v>
      </c>
      <c r="C4" s="257"/>
      <c r="D4" s="26"/>
      <c r="E4" s="26"/>
    </row>
    <row r="5" spans="1:5" ht="14.1" customHeight="1" x14ac:dyDescent="0.25">
      <c r="A5" s="26"/>
      <c r="B5" s="149"/>
      <c r="C5" s="26"/>
      <c r="D5" s="26"/>
      <c r="E5" s="26"/>
    </row>
    <row r="6" spans="1:5" ht="24" customHeight="1" x14ac:dyDescent="0.25">
      <c r="A6" s="26"/>
      <c r="B6" s="20" t="s">
        <v>129</v>
      </c>
      <c r="C6" s="150"/>
      <c r="D6" s="150"/>
      <c r="E6" s="26"/>
    </row>
    <row r="7" spans="1:5" ht="14.1" customHeight="1" x14ac:dyDescent="0.25">
      <c r="A7" s="26"/>
      <c r="B7" s="22" t="s">
        <v>39</v>
      </c>
      <c r="C7" s="218">
        <v>566515.46579228994</v>
      </c>
      <c r="D7" s="151" t="s">
        <v>0</v>
      </c>
      <c r="E7" s="26"/>
    </row>
    <row r="8" spans="1:5" ht="14.1" customHeight="1" x14ac:dyDescent="0.25">
      <c r="A8" s="26"/>
      <c r="B8" s="22" t="s">
        <v>169</v>
      </c>
      <c r="C8" s="40">
        <f>'3. Driftsomkostninger'!C23+'3. Driftsomkostninger'!C25</f>
        <v>770250.726112023</v>
      </c>
      <c r="D8" s="151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3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0"/>
      <c r="D12" s="150"/>
      <c r="E12" s="26"/>
    </row>
    <row r="13" spans="1:5" ht="14.1" customHeight="1" x14ac:dyDescent="0.25">
      <c r="A13" s="26"/>
      <c r="B13" s="22" t="s">
        <v>164</v>
      </c>
      <c r="C13" s="40">
        <f>'3. Driftsomkostninger'!C23</f>
        <v>773188.84371815203</v>
      </c>
      <c r="D13" s="151" t="s">
        <v>0</v>
      </c>
      <c r="E13" s="26"/>
    </row>
    <row r="14" spans="1:5" ht="14.1" customHeight="1" x14ac:dyDescent="0.25">
      <c r="A14" s="26"/>
      <c r="B14" s="22" t="s">
        <v>41</v>
      </c>
      <c r="C14" s="211">
        <v>0</v>
      </c>
      <c r="D14" s="151" t="s">
        <v>16</v>
      </c>
      <c r="E14" s="26"/>
    </row>
    <row r="15" spans="1:5" ht="14.1" customHeight="1" x14ac:dyDescent="0.25">
      <c r="A15" s="26"/>
      <c r="B15" s="28" t="s">
        <v>69</v>
      </c>
      <c r="C15" s="27">
        <f>C13*(C14/100)</f>
        <v>0</v>
      </c>
      <c r="D15" s="153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0"/>
      <c r="D18" s="150"/>
      <c r="E18" s="26"/>
    </row>
    <row r="19" spans="1:5" ht="26.25" x14ac:dyDescent="0.25">
      <c r="A19" s="26"/>
      <c r="B19" s="22" t="s">
        <v>170</v>
      </c>
      <c r="C19" s="218">
        <v>83581.714005932241</v>
      </c>
      <c r="D19" s="151" t="s">
        <v>0</v>
      </c>
      <c r="E19" s="26"/>
    </row>
    <row r="20" spans="1:5" ht="14.1" customHeight="1" x14ac:dyDescent="0.25">
      <c r="A20" s="26"/>
      <c r="B20" s="28" t="s">
        <v>174</v>
      </c>
      <c r="C20" s="27">
        <v>20895</v>
      </c>
      <c r="D20" s="153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5"/>
      <c r="B39" s="155"/>
      <c r="C39" s="155"/>
      <c r="D39" s="155"/>
      <c r="E39" s="155"/>
    </row>
    <row r="40" spans="1:5" ht="15" customHeight="1" x14ac:dyDescent="0.25">
      <c r="A40" s="155"/>
      <c r="B40" s="155"/>
      <c r="C40" s="155"/>
      <c r="D40" s="155"/>
      <c r="E40" s="155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48" customWidth="1"/>
    <col min="2" max="2" width="59.140625" style="148" customWidth="1"/>
    <col min="3" max="3" width="26.28515625" style="148" customWidth="1"/>
    <col min="4" max="4" width="3.42578125" style="148" customWidth="1"/>
    <col min="5" max="5" width="9.140625" style="148" customWidth="1"/>
    <col min="6" max="16384" width="9.140625" style="148" hidden="1"/>
  </cols>
  <sheetData>
    <row r="1" spans="1:5" ht="14.1" customHeight="1" x14ac:dyDescent="0.25">
      <c r="A1" s="1" t="str">
        <f>'1. Forside'!A1</f>
        <v>Stenlien Vandværk a.m.b.a.</v>
      </c>
      <c r="B1" s="26"/>
      <c r="C1" s="26"/>
      <c r="D1" s="26"/>
      <c r="E1" s="26"/>
    </row>
    <row r="2" spans="1:5" ht="14.1" customHeight="1" x14ac:dyDescent="0.25">
      <c r="A2" s="1" t="str">
        <f>'1. Forside'!A2</f>
        <v>V173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57" t="s">
        <v>122</v>
      </c>
      <c r="C4" s="257"/>
      <c r="D4" s="26"/>
      <c r="E4" s="26"/>
    </row>
    <row r="5" spans="1:5" ht="14.1" customHeight="1" x14ac:dyDescent="0.25">
      <c r="A5" s="26"/>
      <c r="B5" s="149"/>
      <c r="C5" s="26"/>
      <c r="D5" s="26"/>
      <c r="E5" s="26"/>
    </row>
    <row r="6" spans="1:5" ht="24" customHeight="1" x14ac:dyDescent="0.25">
      <c r="A6" s="26"/>
      <c r="B6" s="20" t="s">
        <v>18</v>
      </c>
      <c r="C6" s="150"/>
      <c r="D6" s="150"/>
      <c r="E6" s="26"/>
    </row>
    <row r="7" spans="1:5" ht="14.1" customHeight="1" x14ac:dyDescent="0.25">
      <c r="A7" s="26"/>
      <c r="B7" s="22" t="s">
        <v>23</v>
      </c>
      <c r="C7" s="19">
        <v>10047000.832688857</v>
      </c>
      <c r="D7" s="151" t="s">
        <v>0</v>
      </c>
      <c r="E7" s="26"/>
    </row>
    <row r="8" spans="1:5" ht="14.1" customHeight="1" x14ac:dyDescent="0.25">
      <c r="A8" s="26"/>
      <c r="B8" s="22" t="s">
        <v>46</v>
      </c>
      <c r="C8" s="40">
        <v>369627</v>
      </c>
      <c r="D8" s="151" t="s">
        <v>0</v>
      </c>
      <c r="E8" s="26"/>
    </row>
    <row r="9" spans="1:5" ht="14.1" customHeight="1" x14ac:dyDescent="0.25">
      <c r="A9" s="26"/>
      <c r="B9" s="28" t="s">
        <v>125</v>
      </c>
      <c r="C9" s="27">
        <f>C8</f>
        <v>369627</v>
      </c>
      <c r="D9" s="153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187"/>
  <sheetViews>
    <sheetView view="pageLayout" zoomScaleNormal="90" workbookViewId="0"/>
  </sheetViews>
  <sheetFormatPr defaultColWidth="0" defaultRowHeight="15" zeroHeight="1" x14ac:dyDescent="0.25"/>
  <cols>
    <col min="1" max="1" width="9.140625" style="155" customWidth="1"/>
    <col min="2" max="2" width="53.42578125" style="155" customWidth="1"/>
    <col min="3" max="3" width="6" style="155" customWidth="1"/>
    <col min="4" max="4" width="7.85546875" style="155" customWidth="1"/>
    <col min="5" max="5" width="13.85546875" style="155" customWidth="1"/>
    <col min="6" max="6" width="11" style="155" customWidth="1"/>
    <col min="7" max="7" width="4" style="155" customWidth="1"/>
    <col min="8" max="8" width="9.28515625" style="155" customWidth="1"/>
    <col min="9" max="16384" width="9.140625" style="155" hidden="1"/>
  </cols>
  <sheetData>
    <row r="1" spans="1:8" s="148" customFormat="1" x14ac:dyDescent="0.25">
      <c r="A1" s="1" t="str">
        <f>'1. Forside'!A1</f>
        <v>Stenlien Vandværk a.m.b.a.</v>
      </c>
      <c r="B1" s="26"/>
      <c r="C1" s="26"/>
      <c r="D1" s="26"/>
      <c r="E1" s="26"/>
      <c r="F1" s="26"/>
      <c r="G1" s="26"/>
      <c r="H1" s="26"/>
    </row>
    <row r="2" spans="1:8" s="148" customFormat="1" x14ac:dyDescent="0.25">
      <c r="A2" s="1" t="str">
        <f>'1. Forside'!A2</f>
        <v>V173</v>
      </c>
      <c r="B2" s="26"/>
      <c r="C2" s="26"/>
      <c r="D2" s="26"/>
      <c r="E2" s="26"/>
      <c r="F2" s="26"/>
      <c r="G2" s="26"/>
      <c r="H2" s="26"/>
    </row>
    <row r="3" spans="1:8" s="148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48" customFormat="1" ht="30" customHeight="1" x14ac:dyDescent="0.25">
      <c r="A4" s="26"/>
      <c r="B4" s="258" t="s">
        <v>126</v>
      </c>
      <c r="C4" s="258"/>
      <c r="D4" s="258"/>
      <c r="E4" s="258"/>
      <c r="F4" s="258"/>
      <c r="G4" s="209"/>
      <c r="H4" s="26"/>
    </row>
    <row r="5" spans="1:8" s="148" customFormat="1" ht="14.25" customHeight="1" x14ac:dyDescent="0.25">
      <c r="A5" s="26"/>
      <c r="B5" s="149"/>
      <c r="C5" s="26"/>
      <c r="D5" s="26"/>
      <c r="E5" s="26"/>
      <c r="F5" s="26"/>
      <c r="G5" s="26"/>
      <c r="H5" s="26"/>
    </row>
    <row r="6" spans="1:8" s="157" customFormat="1" ht="27.2" customHeight="1" x14ac:dyDescent="0.25">
      <c r="A6" s="156"/>
      <c r="B6" s="20" t="s">
        <v>131</v>
      </c>
      <c r="C6" s="33"/>
      <c r="D6" s="33"/>
      <c r="E6" s="33"/>
      <c r="F6" s="33"/>
      <c r="G6" s="33"/>
      <c r="H6" s="156"/>
    </row>
    <row r="7" spans="1:8" s="148" customFormat="1" ht="42.75" customHeight="1" x14ac:dyDescent="0.25">
      <c r="A7" s="26"/>
      <c r="B7" s="210" t="s">
        <v>1</v>
      </c>
      <c r="C7" s="210" t="s">
        <v>50</v>
      </c>
      <c r="D7" s="210" t="s">
        <v>54</v>
      </c>
      <c r="E7" s="210" t="s">
        <v>53</v>
      </c>
      <c r="F7" s="259" t="s">
        <v>52</v>
      </c>
      <c r="G7" s="259"/>
      <c r="H7" s="26"/>
    </row>
    <row r="8" spans="1:8" s="148" customFormat="1" x14ac:dyDescent="0.25">
      <c r="A8" s="26"/>
      <c r="B8" s="29" t="s">
        <v>181</v>
      </c>
      <c r="C8" s="30" t="s">
        <v>182</v>
      </c>
      <c r="D8" s="31" t="s">
        <v>183</v>
      </c>
      <c r="E8" s="32">
        <v>19334</v>
      </c>
      <c r="F8" s="34">
        <f t="shared" ref="F8:F9" si="0">E8/D8</f>
        <v>1288.9333333333334</v>
      </c>
      <c r="G8" s="35" t="s">
        <v>0</v>
      </c>
      <c r="H8" s="26"/>
    </row>
    <row r="9" spans="1:8" s="148" customFormat="1" x14ac:dyDescent="0.25">
      <c r="A9" s="26"/>
      <c r="B9" s="29" t="s">
        <v>184</v>
      </c>
      <c r="C9" s="30" t="s">
        <v>182</v>
      </c>
      <c r="D9" s="31" t="s">
        <v>185</v>
      </c>
      <c r="E9" s="32">
        <v>33447</v>
      </c>
      <c r="F9" s="34">
        <f t="shared" si="0"/>
        <v>4180.875</v>
      </c>
      <c r="G9" s="35" t="s">
        <v>0</v>
      </c>
      <c r="H9" s="26"/>
    </row>
    <row r="10" spans="1:8" s="148" customFormat="1" x14ac:dyDescent="0.25">
      <c r="A10" s="26"/>
      <c r="B10" s="23" t="s">
        <v>71</v>
      </c>
      <c r="C10" s="158"/>
      <c r="D10" s="158"/>
      <c r="E10" s="158"/>
      <c r="F10" s="36">
        <f>SUM(F8:F9)</f>
        <v>5469.8083333333334</v>
      </c>
      <c r="G10" s="37" t="s">
        <v>0</v>
      </c>
      <c r="H10" s="26"/>
    </row>
    <row r="11" spans="1:8" s="148" customFormat="1" x14ac:dyDescent="0.25">
      <c r="A11" s="26"/>
      <c r="B11" s="107" t="s">
        <v>132</v>
      </c>
      <c r="C11" s="159"/>
      <c r="D11" s="159"/>
      <c r="E11" s="159"/>
      <c r="F11" s="66">
        <v>221764.47909909912</v>
      </c>
      <c r="G11" s="37" t="s">
        <v>0</v>
      </c>
      <c r="H11" s="26"/>
    </row>
    <row r="12" spans="1:8" s="148" customFormat="1" x14ac:dyDescent="0.25">
      <c r="A12" s="26"/>
      <c r="B12" s="39" t="s">
        <v>68</v>
      </c>
      <c r="C12" s="160"/>
      <c r="D12" s="160"/>
      <c r="E12" s="161"/>
      <c r="F12" s="38">
        <f>F10+F11</f>
        <v>227234.28743243244</v>
      </c>
      <c r="G12" s="38" t="s">
        <v>0</v>
      </c>
      <c r="H12" s="26"/>
    </row>
    <row r="13" spans="1:8" s="148" customFormat="1" x14ac:dyDescent="0.25">
      <c r="A13" s="26"/>
      <c r="B13" s="26"/>
      <c r="C13" s="26"/>
      <c r="D13" s="26"/>
      <c r="E13" s="26"/>
      <c r="F13" s="26"/>
      <c r="G13" s="26"/>
      <c r="H13" s="26"/>
    </row>
    <row r="14" spans="1:8" s="148" customFormat="1" x14ac:dyDescent="0.25">
      <c r="A14" s="26"/>
      <c r="B14" s="26"/>
      <c r="C14" s="26"/>
      <c r="D14" s="26"/>
      <c r="E14" s="26"/>
      <c r="F14" s="26"/>
      <c r="G14" s="26"/>
      <c r="H14" s="26"/>
    </row>
    <row r="15" spans="1:8" s="148" customFormat="1" x14ac:dyDescent="0.25">
      <c r="A15" s="26"/>
      <c r="B15" s="26"/>
      <c r="C15" s="26"/>
      <c r="D15" s="26"/>
      <c r="E15" s="26"/>
      <c r="F15" s="26"/>
      <c r="G15" s="26"/>
      <c r="H15" s="26"/>
    </row>
    <row r="16" spans="1:8" s="148" customFormat="1" hidden="1" x14ac:dyDescent="0.25"/>
    <row r="17" s="148" customFormat="1" hidden="1" x14ac:dyDescent="0.25"/>
    <row r="18" s="148" customFormat="1" hidden="1" x14ac:dyDescent="0.25"/>
    <row r="19" s="148" customFormat="1" ht="14.45" hidden="1" customHeight="1" x14ac:dyDescent="0.25"/>
    <row r="20" s="148" customFormat="1" ht="14.45" hidden="1" customHeight="1" x14ac:dyDescent="0.25"/>
    <row r="21" s="148" customFormat="1" ht="15" hidden="1" customHeight="1" x14ac:dyDescent="0.25"/>
    <row r="22" s="148" customFormat="1" ht="15" hidden="1" customHeight="1" x14ac:dyDescent="0.25"/>
    <row r="23" s="148" customFormat="1" ht="15" hidden="1" customHeight="1" x14ac:dyDescent="0.25"/>
    <row r="24" s="148" customFormat="1" ht="15" hidden="1" customHeight="1" x14ac:dyDescent="0.25"/>
    <row r="25" s="148" customFormat="1" ht="15" hidden="1" customHeight="1" x14ac:dyDescent="0.25"/>
    <row r="26" s="148" customFormat="1" hidden="1" x14ac:dyDescent="0.25"/>
    <row r="27" s="148" customFormat="1" hidden="1" x14ac:dyDescent="0.25"/>
    <row r="28" s="148" customFormat="1" hidden="1" x14ac:dyDescent="0.25"/>
    <row r="29" s="148" customFormat="1" hidden="1" x14ac:dyDescent="0.25"/>
    <row r="30" s="148" customFormat="1" hidden="1" x14ac:dyDescent="0.25"/>
    <row r="31" s="148" customFormat="1" hidden="1" x14ac:dyDescent="0.25"/>
    <row r="32" s="148" customFormat="1" hidden="1" x14ac:dyDescent="0.25"/>
    <row r="33" s="148" customFormat="1" hidden="1" x14ac:dyDescent="0.25"/>
    <row r="34" s="148" customFormat="1" hidden="1" x14ac:dyDescent="0.25"/>
    <row r="35" s="148" customFormat="1" hidden="1" x14ac:dyDescent="0.25"/>
    <row r="36" s="148" customFormat="1" hidden="1" x14ac:dyDescent="0.25"/>
    <row r="37" s="148" customFormat="1" hidden="1" x14ac:dyDescent="0.25"/>
    <row r="38" s="148" customFormat="1" hidden="1" x14ac:dyDescent="0.25"/>
    <row r="39" s="148" customFormat="1" hidden="1" x14ac:dyDescent="0.25"/>
    <row r="40" s="148" customFormat="1" hidden="1" x14ac:dyDescent="0.25"/>
    <row r="41" s="148" customFormat="1" hidden="1" x14ac:dyDescent="0.25"/>
    <row r="42" s="148" customFormat="1" hidden="1" x14ac:dyDescent="0.25"/>
    <row r="43" s="148" customFormat="1" hidden="1" x14ac:dyDescent="0.25"/>
    <row r="44" s="148" customFormat="1" hidden="1" x14ac:dyDescent="0.25"/>
    <row r="45" s="148" customFormat="1" hidden="1" x14ac:dyDescent="0.25"/>
    <row r="46" s="148" customFormat="1" hidden="1" x14ac:dyDescent="0.25"/>
    <row r="47" s="148" customFormat="1" hidden="1" x14ac:dyDescent="0.25"/>
    <row r="48" s="148" customFormat="1" hidden="1" x14ac:dyDescent="0.25"/>
    <row r="49" s="148" customFormat="1" hidden="1" x14ac:dyDescent="0.25"/>
    <row r="50" s="148" customFormat="1" hidden="1" x14ac:dyDescent="0.25"/>
    <row r="51" s="148" customFormat="1" hidden="1" x14ac:dyDescent="0.25"/>
    <row r="52" s="148" customFormat="1" hidden="1" x14ac:dyDescent="0.25"/>
    <row r="53" s="148" customFormat="1" hidden="1" x14ac:dyDescent="0.25"/>
    <row r="54" s="148" customFormat="1" hidden="1" x14ac:dyDescent="0.25"/>
    <row r="55" s="148" customFormat="1" hidden="1" x14ac:dyDescent="0.25"/>
    <row r="56" s="148" customFormat="1" hidden="1" x14ac:dyDescent="0.25"/>
    <row r="57" s="148" customFormat="1" hidden="1" x14ac:dyDescent="0.25"/>
    <row r="58" s="148" customFormat="1" hidden="1" x14ac:dyDescent="0.25"/>
    <row r="59" s="148" customFormat="1" hidden="1" x14ac:dyDescent="0.25"/>
    <row r="60" s="148" customFormat="1" hidden="1" x14ac:dyDescent="0.25"/>
    <row r="61" s="148" customFormat="1" hidden="1" x14ac:dyDescent="0.25"/>
    <row r="62" s="148" customFormat="1" hidden="1" x14ac:dyDescent="0.25"/>
    <row r="63" s="148" customFormat="1" hidden="1" x14ac:dyDescent="0.25"/>
    <row r="64" s="148" customFormat="1" hidden="1" x14ac:dyDescent="0.25"/>
    <row r="65" s="148" customFormat="1" hidden="1" x14ac:dyDescent="0.25"/>
    <row r="66" s="148" customFormat="1" hidden="1" x14ac:dyDescent="0.25"/>
    <row r="67" s="148" customFormat="1" hidden="1" x14ac:dyDescent="0.25"/>
    <row r="68" s="148" customFormat="1" hidden="1" x14ac:dyDescent="0.25"/>
    <row r="69" s="148" customFormat="1" hidden="1" x14ac:dyDescent="0.25"/>
    <row r="70" s="148" customFormat="1" hidden="1" x14ac:dyDescent="0.25"/>
    <row r="71" s="148" customFormat="1" hidden="1" x14ac:dyDescent="0.25"/>
    <row r="72" s="148" customFormat="1" hidden="1" x14ac:dyDescent="0.25"/>
    <row r="73" s="148" customFormat="1" hidden="1" x14ac:dyDescent="0.25"/>
    <row r="74" s="148" customFormat="1" hidden="1" x14ac:dyDescent="0.25"/>
    <row r="75" s="148" customFormat="1" hidden="1" x14ac:dyDescent="0.25"/>
    <row r="76" s="148" customFormat="1" hidden="1" x14ac:dyDescent="0.25"/>
    <row r="77" s="148" customFormat="1" hidden="1" x14ac:dyDescent="0.25"/>
    <row r="78" s="148" customFormat="1" hidden="1" x14ac:dyDescent="0.25"/>
    <row r="79" s="148" customFormat="1" hidden="1" x14ac:dyDescent="0.25"/>
    <row r="80" s="148" customFormat="1" hidden="1" x14ac:dyDescent="0.25"/>
    <row r="81" s="148" customFormat="1" hidden="1" x14ac:dyDescent="0.25"/>
    <row r="82" s="148" customFormat="1" hidden="1" x14ac:dyDescent="0.25"/>
    <row r="83" s="148" customFormat="1" hidden="1" x14ac:dyDescent="0.25"/>
    <row r="84" s="148" customFormat="1" hidden="1" x14ac:dyDescent="0.25"/>
    <row r="85" s="148" customFormat="1" hidden="1" x14ac:dyDescent="0.25"/>
    <row r="86" s="148" customFormat="1" hidden="1" x14ac:dyDescent="0.25"/>
    <row r="87" s="148" customFormat="1" hidden="1" x14ac:dyDescent="0.25"/>
    <row r="88" s="148" customFormat="1" hidden="1" x14ac:dyDescent="0.25"/>
    <row r="89" s="148" customFormat="1" hidden="1" x14ac:dyDescent="0.25"/>
    <row r="90" s="148" customFormat="1" hidden="1" x14ac:dyDescent="0.25"/>
    <row r="91" s="148" customFormat="1" hidden="1" x14ac:dyDescent="0.25"/>
    <row r="92" s="148" customFormat="1" hidden="1" x14ac:dyDescent="0.25"/>
    <row r="93" s="148" customFormat="1" hidden="1" x14ac:dyDescent="0.25"/>
    <row r="94" s="148" customFormat="1" hidden="1" x14ac:dyDescent="0.25"/>
    <row r="95" s="148" customFormat="1" hidden="1" x14ac:dyDescent="0.25"/>
    <row r="96" s="148" customFormat="1" hidden="1" x14ac:dyDescent="0.25"/>
    <row r="97" s="148" customFormat="1" hidden="1" x14ac:dyDescent="0.25"/>
    <row r="98" s="148" customFormat="1" hidden="1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48" customWidth="1"/>
    <col min="2" max="2" width="55.42578125" style="148" customWidth="1"/>
    <col min="3" max="3" width="23.140625" style="148" customWidth="1"/>
    <col min="4" max="4" width="3.140625" style="148" customWidth="1"/>
    <col min="5" max="5" width="9.140625" style="148" customWidth="1"/>
    <col min="6" max="16384" width="9.140625" style="148" hidden="1"/>
  </cols>
  <sheetData>
    <row r="1" spans="1:5" x14ac:dyDescent="0.25">
      <c r="A1" s="1" t="str">
        <f>'1. Forside'!A1</f>
        <v>Stenlien Vandværk a.m.b.a.</v>
      </c>
      <c r="B1" s="162"/>
      <c r="C1" s="162"/>
      <c r="D1" s="162"/>
      <c r="E1" s="162"/>
    </row>
    <row r="2" spans="1:5" x14ac:dyDescent="0.25">
      <c r="A2" s="1" t="str">
        <f>'1. Forside'!A2</f>
        <v>V173</v>
      </c>
      <c r="B2" s="162"/>
      <c r="C2" s="162"/>
      <c r="D2" s="162"/>
      <c r="E2" s="162"/>
    </row>
    <row r="3" spans="1:5" x14ac:dyDescent="0.25">
      <c r="A3" s="162"/>
      <c r="B3" s="162"/>
      <c r="C3" s="162"/>
      <c r="D3" s="162"/>
      <c r="E3" s="162"/>
    </row>
    <row r="4" spans="1:5" ht="36.75" customHeight="1" x14ac:dyDescent="0.25">
      <c r="A4" s="162"/>
      <c r="B4" s="257" t="s">
        <v>121</v>
      </c>
      <c r="C4" s="257"/>
      <c r="D4" s="257"/>
      <c r="E4" s="162"/>
    </row>
    <row r="5" spans="1:5" ht="15.75" customHeight="1" x14ac:dyDescent="0.25">
      <c r="A5" s="162"/>
      <c r="B5" s="149"/>
      <c r="C5" s="162"/>
      <c r="D5" s="162"/>
      <c r="E5" s="162"/>
    </row>
    <row r="6" spans="1:5" ht="27.2" customHeight="1" x14ac:dyDescent="0.25">
      <c r="A6" s="162"/>
      <c r="B6" s="20" t="s">
        <v>133</v>
      </c>
      <c r="C6" s="163"/>
      <c r="D6" s="163"/>
      <c r="E6" s="162"/>
    </row>
    <row r="7" spans="1:5" x14ac:dyDescent="0.25">
      <c r="A7" s="162"/>
      <c r="B7" s="108" t="s">
        <v>134</v>
      </c>
      <c r="C7" s="19">
        <v>12910</v>
      </c>
      <c r="D7" s="151" t="s">
        <v>0</v>
      </c>
      <c r="E7" s="162"/>
    </row>
    <row r="8" spans="1:5" x14ac:dyDescent="0.25">
      <c r="A8" s="162"/>
      <c r="B8" s="108" t="s">
        <v>135</v>
      </c>
      <c r="C8" s="19">
        <v>6333.3333333333339</v>
      </c>
      <c r="D8" s="151" t="s">
        <v>0</v>
      </c>
      <c r="E8" s="162"/>
    </row>
    <row r="9" spans="1:5" ht="15" customHeight="1" x14ac:dyDescent="0.25">
      <c r="A9" s="162"/>
      <c r="B9" s="108" t="s">
        <v>136</v>
      </c>
      <c r="C9" s="40">
        <f>'6. Gennemførte investeringer'!F10</f>
        <v>5469.8083333333334</v>
      </c>
      <c r="D9" s="151" t="s">
        <v>0</v>
      </c>
      <c r="E9" s="162"/>
    </row>
    <row r="10" spans="1:5" x14ac:dyDescent="0.25">
      <c r="A10" s="162"/>
      <c r="B10" s="28" t="s">
        <v>133</v>
      </c>
      <c r="C10" s="21">
        <f>C9-C7+C9-C8</f>
        <v>-8303.7166666666672</v>
      </c>
      <c r="D10" s="153" t="s">
        <v>0</v>
      </c>
      <c r="E10" s="162"/>
    </row>
    <row r="11" spans="1:5" x14ac:dyDescent="0.25">
      <c r="A11" s="162"/>
      <c r="B11" s="162"/>
      <c r="C11" s="162"/>
      <c r="D11" s="162"/>
      <c r="E11" s="162"/>
    </row>
    <row r="12" spans="1:5" x14ac:dyDescent="0.25">
      <c r="A12" s="162"/>
      <c r="B12" s="162"/>
      <c r="C12" s="162"/>
      <c r="D12" s="162"/>
      <c r="E12" s="162"/>
    </row>
    <row r="13" spans="1:5" x14ac:dyDescent="0.25">
      <c r="A13" s="162"/>
      <c r="B13" s="162"/>
      <c r="C13" s="162"/>
      <c r="D13" s="162"/>
      <c r="E13" s="162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17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5" customWidth="1"/>
    <col min="2" max="2" width="55.140625" style="155" customWidth="1"/>
    <col min="3" max="3" width="6.28515625" style="175" customWidth="1"/>
    <col min="4" max="4" width="6.85546875" style="155" customWidth="1"/>
    <col min="5" max="5" width="12.140625" style="155" customWidth="1"/>
    <col min="6" max="6" width="11" style="155" customWidth="1"/>
    <col min="7" max="7" width="3.85546875" style="155" customWidth="1"/>
    <col min="8" max="8" width="9.140625" style="155" customWidth="1"/>
    <col min="9" max="16384" width="9.140625" style="155" hidden="1"/>
  </cols>
  <sheetData>
    <row r="1" spans="1:8" s="148" customFormat="1" x14ac:dyDescent="0.25">
      <c r="A1" s="1" t="str">
        <f>'1. Forside'!A1</f>
        <v>Stenlien Vandværk a.m.b.a.</v>
      </c>
      <c r="B1" s="26"/>
      <c r="C1" s="164"/>
      <c r="D1" s="26"/>
      <c r="E1" s="26"/>
      <c r="F1" s="26"/>
      <c r="G1" s="26"/>
      <c r="H1" s="26"/>
    </row>
    <row r="2" spans="1:8" s="148" customFormat="1" x14ac:dyDescent="0.25">
      <c r="A2" s="1" t="str">
        <f>'1. Forside'!A2</f>
        <v>V173</v>
      </c>
      <c r="B2" s="26"/>
      <c r="C2" s="164"/>
      <c r="D2" s="26"/>
      <c r="E2" s="26"/>
      <c r="F2" s="26"/>
      <c r="G2" s="26"/>
      <c r="H2" s="26"/>
    </row>
    <row r="3" spans="1:8" s="148" customFormat="1" x14ac:dyDescent="0.25">
      <c r="A3" s="26"/>
      <c r="B3" s="26"/>
      <c r="C3" s="164"/>
      <c r="D3" s="26"/>
      <c r="E3" s="26"/>
      <c r="F3" s="26"/>
      <c r="G3" s="26"/>
      <c r="H3" s="26"/>
    </row>
    <row r="4" spans="1:8" s="148" customFormat="1" ht="24" customHeight="1" x14ac:dyDescent="0.25">
      <c r="A4" s="26"/>
      <c r="B4" s="257" t="s">
        <v>120</v>
      </c>
      <c r="C4" s="257"/>
      <c r="D4" s="257"/>
      <c r="E4" s="257"/>
      <c r="F4" s="257"/>
      <c r="G4" s="257"/>
      <c r="H4" s="26"/>
    </row>
    <row r="5" spans="1:8" s="148" customFormat="1" ht="15.75" customHeight="1" x14ac:dyDescent="0.25">
      <c r="A5" s="26"/>
      <c r="B5" s="149"/>
      <c r="C5" s="164"/>
      <c r="D5" s="26"/>
      <c r="E5" s="26"/>
      <c r="F5" s="26"/>
      <c r="G5" s="26"/>
      <c r="H5" s="26"/>
    </row>
    <row r="6" spans="1:8" s="148" customFormat="1" ht="27.2" customHeight="1" x14ac:dyDescent="0.25">
      <c r="A6" s="26"/>
      <c r="B6" s="41" t="s">
        <v>110</v>
      </c>
      <c r="C6" s="42"/>
      <c r="D6" s="43"/>
      <c r="E6" s="43"/>
      <c r="F6" s="44"/>
      <c r="G6" s="44"/>
      <c r="H6" s="26"/>
    </row>
    <row r="7" spans="1:8" s="148" customFormat="1" ht="39" customHeight="1" x14ac:dyDescent="0.25">
      <c r="A7" s="26"/>
      <c r="B7" s="210" t="s">
        <v>51</v>
      </c>
      <c r="C7" s="210" t="s">
        <v>50</v>
      </c>
      <c r="D7" s="210" t="s">
        <v>54</v>
      </c>
      <c r="E7" s="210" t="s">
        <v>55</v>
      </c>
      <c r="F7" s="259" t="s">
        <v>56</v>
      </c>
      <c r="G7" s="259"/>
      <c r="H7" s="26"/>
    </row>
    <row r="8" spans="1:8" s="148" customFormat="1" x14ac:dyDescent="0.25">
      <c r="A8" s="26"/>
      <c r="B8" s="29" t="s">
        <v>187</v>
      </c>
      <c r="C8" s="30">
        <v>2015</v>
      </c>
      <c r="D8" s="31">
        <v>30</v>
      </c>
      <c r="E8" s="32">
        <v>210000</v>
      </c>
      <c r="F8" s="45">
        <f>E8/D8</f>
        <v>7000</v>
      </c>
      <c r="G8" s="35" t="s">
        <v>0</v>
      </c>
      <c r="H8" s="26"/>
    </row>
    <row r="9" spans="1:8" s="148" customFormat="1" x14ac:dyDescent="0.25">
      <c r="A9" s="26"/>
      <c r="B9" s="29" t="s">
        <v>187</v>
      </c>
      <c r="C9" s="30">
        <v>2015</v>
      </c>
      <c r="D9" s="31">
        <v>30</v>
      </c>
      <c r="E9" s="32">
        <v>230000</v>
      </c>
      <c r="F9" s="45">
        <f t="shared" ref="F9:F14" si="0">E9/D9</f>
        <v>7666.666666666667</v>
      </c>
      <c r="G9" s="35" t="s">
        <v>0</v>
      </c>
      <c r="H9" s="26"/>
    </row>
    <row r="10" spans="1:8" s="148" customFormat="1" x14ac:dyDescent="0.25">
      <c r="A10" s="26"/>
      <c r="B10" s="29" t="s">
        <v>188</v>
      </c>
      <c r="C10" s="30">
        <v>2015</v>
      </c>
      <c r="D10" s="31">
        <v>25</v>
      </c>
      <c r="E10" s="32">
        <v>40500</v>
      </c>
      <c r="F10" s="45">
        <f t="shared" si="0"/>
        <v>1620</v>
      </c>
      <c r="G10" s="35" t="s">
        <v>0</v>
      </c>
      <c r="H10" s="26"/>
    </row>
    <row r="11" spans="1:8" s="148" customFormat="1" x14ac:dyDescent="0.25">
      <c r="A11" s="26"/>
      <c r="B11" s="29" t="s">
        <v>189</v>
      </c>
      <c r="C11" s="30">
        <v>2015</v>
      </c>
      <c r="D11" s="31">
        <v>50</v>
      </c>
      <c r="E11" s="32">
        <v>100000</v>
      </c>
      <c r="F11" s="45">
        <f t="shared" si="0"/>
        <v>2000</v>
      </c>
      <c r="G11" s="35" t="s">
        <v>0</v>
      </c>
      <c r="H11" s="26"/>
    </row>
    <row r="12" spans="1:8" s="148" customFormat="1" x14ac:dyDescent="0.25">
      <c r="A12" s="26"/>
      <c r="B12" s="29" t="s">
        <v>187</v>
      </c>
      <c r="C12" s="30">
        <v>2016</v>
      </c>
      <c r="D12" s="31">
        <v>30</v>
      </c>
      <c r="E12" s="32">
        <v>220000</v>
      </c>
      <c r="F12" s="45">
        <f t="shared" si="0"/>
        <v>7333.333333333333</v>
      </c>
      <c r="G12" s="35" t="s">
        <v>0</v>
      </c>
      <c r="H12" s="26"/>
    </row>
    <row r="13" spans="1:8" s="148" customFormat="1" x14ac:dyDescent="0.25">
      <c r="A13" s="26"/>
      <c r="B13" s="29" t="s">
        <v>187</v>
      </c>
      <c r="C13" s="30">
        <v>2016</v>
      </c>
      <c r="D13" s="31">
        <v>30</v>
      </c>
      <c r="E13" s="32">
        <v>235000</v>
      </c>
      <c r="F13" s="45">
        <f t="shared" si="0"/>
        <v>7833.333333333333</v>
      </c>
      <c r="G13" s="35" t="s">
        <v>0</v>
      </c>
      <c r="H13" s="26"/>
    </row>
    <row r="14" spans="1:8" s="148" customFormat="1" x14ac:dyDescent="0.25">
      <c r="A14" s="26"/>
      <c r="B14" s="29" t="s">
        <v>187</v>
      </c>
      <c r="C14" s="30">
        <v>2016</v>
      </c>
      <c r="D14" s="31">
        <v>30</v>
      </c>
      <c r="E14" s="32">
        <v>230000</v>
      </c>
      <c r="F14" s="45">
        <f t="shared" si="0"/>
        <v>7666.666666666667</v>
      </c>
      <c r="G14" s="35" t="s">
        <v>0</v>
      </c>
      <c r="H14" s="26"/>
    </row>
    <row r="15" spans="1:8" s="148" customFormat="1" x14ac:dyDescent="0.25">
      <c r="A15" s="26"/>
      <c r="B15" s="109" t="s">
        <v>72</v>
      </c>
      <c r="C15" s="165"/>
      <c r="D15" s="166"/>
      <c r="E15" s="167"/>
      <c r="F15" s="46">
        <f>SUMIF(C8:C14,"2015",F8:F14)</f>
        <v>18286.666666666668</v>
      </c>
      <c r="G15" s="47" t="s">
        <v>0</v>
      </c>
      <c r="H15" s="26"/>
    </row>
    <row r="16" spans="1:8" s="148" customFormat="1" x14ac:dyDescent="0.25">
      <c r="A16" s="26"/>
      <c r="B16" s="107" t="s">
        <v>130</v>
      </c>
      <c r="C16" s="168"/>
      <c r="D16" s="169"/>
      <c r="E16" s="170"/>
      <c r="F16" s="46">
        <f>SUMIF(C8:C14,"2016",F8:F14)</f>
        <v>22833.333333333332</v>
      </c>
      <c r="G16" s="47" t="s">
        <v>0</v>
      </c>
      <c r="H16" s="26"/>
    </row>
    <row r="17" spans="1:8" s="148" customFormat="1" x14ac:dyDescent="0.25">
      <c r="A17" s="26"/>
      <c r="B17" s="50" t="s">
        <v>36</v>
      </c>
      <c r="C17" s="171"/>
      <c r="D17" s="172"/>
      <c r="E17" s="172"/>
      <c r="F17" s="48">
        <f>F15+F16</f>
        <v>41120</v>
      </c>
      <c r="G17" s="49" t="s">
        <v>0</v>
      </c>
      <c r="H17" s="26"/>
    </row>
    <row r="18" spans="1:8" s="148" customFormat="1" x14ac:dyDescent="0.25">
      <c r="A18" s="26"/>
      <c r="B18" s="26"/>
      <c r="C18" s="164"/>
      <c r="D18" s="26"/>
      <c r="E18" s="26"/>
      <c r="F18" s="26"/>
      <c r="G18" s="26"/>
      <c r="H18" s="26"/>
    </row>
    <row r="19" spans="1:8" s="148" customFormat="1" x14ac:dyDescent="0.25">
      <c r="A19" s="26"/>
      <c r="B19" s="26"/>
      <c r="C19" s="164"/>
      <c r="D19" s="26"/>
      <c r="E19" s="26"/>
      <c r="F19" s="26"/>
      <c r="G19" s="26"/>
      <c r="H19" s="26"/>
    </row>
    <row r="20" spans="1:8" s="148" customFormat="1" x14ac:dyDescent="0.25">
      <c r="A20" s="26"/>
      <c r="B20" s="26"/>
      <c r="C20" s="164"/>
      <c r="D20" s="26"/>
      <c r="E20" s="26"/>
      <c r="F20" s="173"/>
      <c r="G20" s="173"/>
      <c r="H20" s="26"/>
    </row>
    <row r="21" spans="1:8" s="148" customFormat="1" hidden="1" x14ac:dyDescent="0.25">
      <c r="C21" s="174"/>
    </row>
    <row r="22" spans="1:8" s="148" customFormat="1" hidden="1" x14ac:dyDescent="0.25">
      <c r="C22" s="174"/>
    </row>
    <row r="23" spans="1:8" s="148" customFormat="1" hidden="1" x14ac:dyDescent="0.25">
      <c r="C23" s="174"/>
    </row>
    <row r="24" spans="1:8" s="148" customFormat="1" hidden="1" x14ac:dyDescent="0.25">
      <c r="C24" s="174"/>
    </row>
    <row r="25" spans="1:8" s="148" customFormat="1" hidden="1" x14ac:dyDescent="0.25">
      <c r="C25" s="174"/>
    </row>
    <row r="26" spans="1:8" s="148" customFormat="1" hidden="1" x14ac:dyDescent="0.25">
      <c r="C26" s="174"/>
    </row>
    <row r="27" spans="1:8" s="148" customFormat="1" hidden="1" x14ac:dyDescent="0.25">
      <c r="C27" s="174"/>
    </row>
    <row r="28" spans="1:8" s="148" customFormat="1" hidden="1" x14ac:dyDescent="0.25">
      <c r="C28" s="174"/>
    </row>
    <row r="29" spans="1:8" s="148" customFormat="1" hidden="1" x14ac:dyDescent="0.25">
      <c r="C29" s="174"/>
    </row>
    <row r="30" spans="1:8" s="148" customFormat="1" hidden="1" x14ac:dyDescent="0.25">
      <c r="C30" s="174"/>
    </row>
    <row r="31" spans="1:8" s="148" customFormat="1" hidden="1" x14ac:dyDescent="0.25">
      <c r="C31" s="174"/>
    </row>
    <row r="32" spans="1:8" s="148" customFormat="1" hidden="1" x14ac:dyDescent="0.25">
      <c r="C32" s="174"/>
    </row>
    <row r="33" spans="3:3" s="148" customFormat="1" hidden="1" x14ac:dyDescent="0.25">
      <c r="C33" s="174"/>
    </row>
    <row r="34" spans="3:3" s="148" customFormat="1" hidden="1" x14ac:dyDescent="0.25">
      <c r="C34" s="174"/>
    </row>
    <row r="35" spans="3:3" s="148" customFormat="1" hidden="1" x14ac:dyDescent="0.25">
      <c r="C35" s="174"/>
    </row>
    <row r="36" spans="3:3" s="148" customFormat="1" hidden="1" x14ac:dyDescent="0.25">
      <c r="C36" s="174"/>
    </row>
    <row r="37" spans="3:3" s="148" customFormat="1" hidden="1" x14ac:dyDescent="0.25">
      <c r="C37" s="174"/>
    </row>
    <row r="38" spans="3:3" s="148" customFormat="1" hidden="1" x14ac:dyDescent="0.25">
      <c r="C38" s="174"/>
    </row>
    <row r="39" spans="3:3" s="148" customFormat="1" hidden="1" x14ac:dyDescent="0.25">
      <c r="C39" s="174"/>
    </row>
    <row r="40" spans="3:3" s="148" customFormat="1" hidden="1" x14ac:dyDescent="0.25">
      <c r="C40" s="174"/>
    </row>
    <row r="41" spans="3:3" s="148" customFormat="1" ht="12" hidden="1" customHeight="1" x14ac:dyDescent="0.25">
      <c r="C41" s="174"/>
    </row>
    <row r="42" spans="3:3" s="148" customFormat="1" hidden="1" x14ac:dyDescent="0.25">
      <c r="C42" s="174"/>
    </row>
    <row r="43" spans="3:3" s="148" customFormat="1" hidden="1" x14ac:dyDescent="0.25">
      <c r="C43" s="174"/>
    </row>
    <row r="44" spans="3:3" s="148" customFormat="1" hidden="1" x14ac:dyDescent="0.25">
      <c r="C44" s="174"/>
    </row>
    <row r="45" spans="3:3" s="148" customFormat="1" hidden="1" x14ac:dyDescent="0.25">
      <c r="C45" s="174"/>
    </row>
    <row r="46" spans="3:3" s="148" customFormat="1" hidden="1" x14ac:dyDescent="0.25">
      <c r="C46" s="174"/>
    </row>
    <row r="47" spans="3:3" s="148" customFormat="1" hidden="1" x14ac:dyDescent="0.25">
      <c r="C47" s="174"/>
    </row>
    <row r="48" spans="3:3" s="148" customFormat="1" hidden="1" x14ac:dyDescent="0.25">
      <c r="C48" s="174"/>
    </row>
    <row r="49" spans="3:3" s="148" customFormat="1" hidden="1" x14ac:dyDescent="0.25">
      <c r="C49" s="174"/>
    </row>
    <row r="50" spans="3:3" s="148" customFormat="1" hidden="1" x14ac:dyDescent="0.25">
      <c r="C50" s="174"/>
    </row>
    <row r="51" spans="3:3" s="148" customFormat="1" hidden="1" x14ac:dyDescent="0.25">
      <c r="C51" s="174"/>
    </row>
    <row r="52" spans="3:3" s="148" customFormat="1" hidden="1" x14ac:dyDescent="0.25">
      <c r="C52" s="174"/>
    </row>
    <row r="53" spans="3:3" s="148" customFormat="1" hidden="1" x14ac:dyDescent="0.25">
      <c r="C53" s="174"/>
    </row>
    <row r="54" spans="3:3" s="148" customFormat="1" hidden="1" x14ac:dyDescent="0.25">
      <c r="C54" s="174"/>
    </row>
    <row r="55" spans="3:3" s="148" customFormat="1" hidden="1" x14ac:dyDescent="0.25">
      <c r="C55" s="174"/>
    </row>
    <row r="56" spans="3:3" s="148" customFormat="1" hidden="1" x14ac:dyDescent="0.25">
      <c r="C56" s="174"/>
    </row>
    <row r="57" spans="3:3" s="148" customFormat="1" hidden="1" x14ac:dyDescent="0.25">
      <c r="C57" s="174"/>
    </row>
    <row r="58" spans="3:3" s="148" customFormat="1" hidden="1" x14ac:dyDescent="0.25">
      <c r="C58" s="174"/>
    </row>
    <row r="59" spans="3:3" s="148" customFormat="1" hidden="1" x14ac:dyDescent="0.25">
      <c r="C59" s="174"/>
    </row>
    <row r="60" spans="3:3" s="148" customFormat="1" hidden="1" x14ac:dyDescent="0.25">
      <c r="C60" s="174"/>
    </row>
    <row r="61" spans="3:3" s="148" customFormat="1" hidden="1" x14ac:dyDescent="0.25">
      <c r="C61" s="174"/>
    </row>
    <row r="62" spans="3:3" s="148" customFormat="1" hidden="1" x14ac:dyDescent="0.25">
      <c r="C62" s="174"/>
    </row>
    <row r="63" spans="3:3" s="148" customFormat="1" hidden="1" x14ac:dyDescent="0.25">
      <c r="C63" s="174"/>
    </row>
    <row r="64" spans="3:3" s="148" customFormat="1" hidden="1" x14ac:dyDescent="0.25">
      <c r="C64" s="174"/>
    </row>
    <row r="65" spans="3:3" s="148" customFormat="1" hidden="1" x14ac:dyDescent="0.25">
      <c r="C65" s="174"/>
    </row>
    <row r="66" spans="3:3" s="148" customFormat="1" hidden="1" x14ac:dyDescent="0.25">
      <c r="C66" s="174"/>
    </row>
    <row r="67" spans="3:3" s="148" customFormat="1" hidden="1" x14ac:dyDescent="0.25">
      <c r="C67" s="174"/>
    </row>
    <row r="68" spans="3:3" s="148" customFormat="1" hidden="1" x14ac:dyDescent="0.25">
      <c r="C68" s="174"/>
    </row>
    <row r="69" spans="3:3" s="148" customFormat="1" hidden="1" x14ac:dyDescent="0.25">
      <c r="C69" s="174"/>
    </row>
    <row r="70" spans="3:3" s="148" customFormat="1" hidden="1" x14ac:dyDescent="0.25">
      <c r="C70" s="174"/>
    </row>
    <row r="71" spans="3:3" s="148" customFormat="1" hidden="1" x14ac:dyDescent="0.25">
      <c r="C71" s="174"/>
    </row>
    <row r="72" spans="3:3" s="148" customFormat="1" hidden="1" x14ac:dyDescent="0.25">
      <c r="C72" s="174"/>
    </row>
    <row r="73" spans="3:3" s="148" customFormat="1" hidden="1" x14ac:dyDescent="0.25">
      <c r="C73" s="174"/>
    </row>
    <row r="74" spans="3:3" s="148" customFormat="1" hidden="1" x14ac:dyDescent="0.25">
      <c r="C74" s="174"/>
    </row>
    <row r="75" spans="3:3" s="148" customFormat="1" hidden="1" x14ac:dyDescent="0.25">
      <c r="C75" s="174"/>
    </row>
    <row r="76" spans="3:3" s="148" customFormat="1" hidden="1" x14ac:dyDescent="0.25">
      <c r="C76" s="174"/>
    </row>
    <row r="77" spans="3:3" s="148" customFormat="1" hidden="1" x14ac:dyDescent="0.25">
      <c r="C77" s="174"/>
    </row>
    <row r="78" spans="3:3" s="148" customFormat="1" hidden="1" x14ac:dyDescent="0.25">
      <c r="C78" s="174"/>
    </row>
    <row r="79" spans="3:3" s="148" customFormat="1" hidden="1" x14ac:dyDescent="0.25">
      <c r="C79" s="174"/>
    </row>
    <row r="80" spans="3:3" s="148" customFormat="1" hidden="1" x14ac:dyDescent="0.25">
      <c r="C80" s="174"/>
    </row>
    <row r="81" spans="3:3" s="148" customFormat="1" hidden="1" x14ac:dyDescent="0.25">
      <c r="C81" s="174"/>
    </row>
    <row r="82" spans="3:3" s="148" customFormat="1" hidden="1" x14ac:dyDescent="0.25">
      <c r="C82" s="174"/>
    </row>
    <row r="83" spans="3:3" s="148" customFormat="1" hidden="1" x14ac:dyDescent="0.25">
      <c r="C83" s="174"/>
    </row>
    <row r="84" spans="3:3" s="148" customFormat="1" hidden="1" x14ac:dyDescent="0.25">
      <c r="C84" s="174"/>
    </row>
    <row r="85" spans="3:3" s="148" customFormat="1" hidden="1" x14ac:dyDescent="0.25">
      <c r="C85" s="174"/>
    </row>
    <row r="86" spans="3:3" s="148" customFormat="1" hidden="1" x14ac:dyDescent="0.25">
      <c r="C86" s="174"/>
    </row>
    <row r="87" spans="3:3" s="148" customFormat="1" hidden="1" x14ac:dyDescent="0.25">
      <c r="C87" s="174"/>
    </row>
    <row r="88" spans="3:3" s="148" customFormat="1" hidden="1" x14ac:dyDescent="0.25">
      <c r="C88" s="174"/>
    </row>
    <row r="89" spans="3:3" s="148" customFormat="1" hidden="1" x14ac:dyDescent="0.25">
      <c r="C89" s="174"/>
    </row>
    <row r="90" spans="3:3" s="148" customFormat="1" hidden="1" x14ac:dyDescent="0.25">
      <c r="C90" s="174"/>
    </row>
    <row r="91" spans="3:3" s="148" customFormat="1" hidden="1" x14ac:dyDescent="0.25">
      <c r="C91" s="174"/>
    </row>
    <row r="92" spans="3:3" s="148" customFormat="1" hidden="1" x14ac:dyDescent="0.25">
      <c r="C92" s="174"/>
    </row>
    <row r="93" spans="3:3" s="148" customFormat="1" hidden="1" x14ac:dyDescent="0.25">
      <c r="C93" s="174"/>
    </row>
    <row r="94" spans="3:3" s="148" customFormat="1" hidden="1" x14ac:dyDescent="0.25">
      <c r="C94" s="174"/>
    </row>
    <row r="95" spans="3:3" s="148" customFormat="1" hidden="1" x14ac:dyDescent="0.25">
      <c r="C95" s="174"/>
    </row>
    <row r="96" spans="3:3" s="148" customFormat="1" hidden="1" x14ac:dyDescent="0.25">
      <c r="C96" s="174"/>
    </row>
    <row r="97" spans="3:3" s="148" customFormat="1" hidden="1" x14ac:dyDescent="0.25">
      <c r="C97" s="174"/>
    </row>
    <row r="98" spans="3:3" s="148" customFormat="1" hidden="1" x14ac:dyDescent="0.25">
      <c r="C98" s="174"/>
    </row>
    <row r="99" spans="3:3" s="148" customFormat="1" hidden="1" x14ac:dyDescent="0.25">
      <c r="C99" s="174"/>
    </row>
    <row r="100" spans="3:3" s="148" customFormat="1" hidden="1" x14ac:dyDescent="0.25">
      <c r="C100" s="174"/>
    </row>
    <row r="101" spans="3:3" s="148" customFormat="1" hidden="1" x14ac:dyDescent="0.25">
      <c r="C101" s="174"/>
    </row>
    <row r="102" spans="3:3" s="148" customFormat="1" hidden="1" x14ac:dyDescent="0.25">
      <c r="C102" s="174"/>
    </row>
    <row r="103" spans="3:3" s="148" customFormat="1" hidden="1" x14ac:dyDescent="0.25">
      <c r="C103" s="174"/>
    </row>
    <row r="104" spans="3:3" s="148" customFormat="1" hidden="1" x14ac:dyDescent="0.25">
      <c r="C104" s="174"/>
    </row>
    <row r="105" spans="3:3" s="148" customFormat="1" hidden="1" x14ac:dyDescent="0.25">
      <c r="C105" s="174"/>
    </row>
    <row r="106" spans="3:3" s="148" customFormat="1" hidden="1" x14ac:dyDescent="0.25">
      <c r="C106" s="174"/>
    </row>
    <row r="107" spans="3:3" s="148" customFormat="1" hidden="1" x14ac:dyDescent="0.25">
      <c r="C107" s="174"/>
    </row>
    <row r="108" spans="3:3" s="148" customFormat="1" hidden="1" x14ac:dyDescent="0.25">
      <c r="C108" s="174"/>
    </row>
    <row r="109" spans="3:3" s="148" customFormat="1" hidden="1" x14ac:dyDescent="0.25">
      <c r="C109" s="174"/>
    </row>
    <row r="110" spans="3:3" s="148" customFormat="1" hidden="1" x14ac:dyDescent="0.25">
      <c r="C110" s="174"/>
    </row>
    <row r="111" spans="3:3" s="148" customFormat="1" hidden="1" x14ac:dyDescent="0.25">
      <c r="C111" s="174"/>
    </row>
    <row r="112" spans="3:3" s="148" customFormat="1" hidden="1" x14ac:dyDescent="0.25">
      <c r="C112" s="174"/>
    </row>
    <row r="113" spans="3:3" s="148" customFormat="1" hidden="1" x14ac:dyDescent="0.25">
      <c r="C113" s="174"/>
    </row>
    <row r="114" spans="3:3" s="148" customFormat="1" hidden="1" x14ac:dyDescent="0.25">
      <c r="C114" s="174"/>
    </row>
    <row r="115" spans="3:3" s="148" customFormat="1" hidden="1" x14ac:dyDescent="0.25">
      <c r="C115" s="174"/>
    </row>
    <row r="116" spans="3:3" s="148" customFormat="1" hidden="1" x14ac:dyDescent="0.25">
      <c r="C116" s="174"/>
    </row>
    <row r="117" spans="3:3" x14ac:dyDescent="0.25"/>
    <row r="118" spans="3:3" x14ac:dyDescent="0.25"/>
    <row r="119" spans="3:3" x14ac:dyDescent="0.25"/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>
      <selection activeCell="B14" sqref="B14"/>
    </sheetView>
  </sheetViews>
  <sheetFormatPr defaultColWidth="0" defaultRowHeight="15" zeroHeight="1" x14ac:dyDescent="0.25"/>
  <cols>
    <col min="1" max="1" width="9.140625" style="177" customWidth="1"/>
    <col min="2" max="2" width="73.42578125" style="177" customWidth="1"/>
    <col min="3" max="3" width="20.28515625" style="177" customWidth="1"/>
    <col min="4" max="4" width="4" style="184" customWidth="1"/>
    <col min="5" max="5" width="9.140625" style="177" customWidth="1"/>
    <col min="6" max="16384" width="9.140625" style="177" hidden="1"/>
  </cols>
  <sheetData>
    <row r="1" spans="1:5" x14ac:dyDescent="0.25">
      <c r="A1" s="220" t="str">
        <f>'1. Forside'!A1</f>
        <v>Stenlien Vandværk a.m.b.a.</v>
      </c>
      <c r="B1" s="56"/>
      <c r="C1" s="56"/>
      <c r="D1" s="176"/>
      <c r="E1" s="56"/>
    </row>
    <row r="2" spans="1:5" x14ac:dyDescent="0.25">
      <c r="A2" s="220" t="str">
        <f>'1. Forside'!A2</f>
        <v>V173</v>
      </c>
      <c r="B2" s="56"/>
      <c r="C2" s="56"/>
      <c r="D2" s="176"/>
      <c r="E2" s="56"/>
    </row>
    <row r="3" spans="1:5" x14ac:dyDescent="0.25">
      <c r="A3" s="56"/>
      <c r="B3" s="56"/>
      <c r="C3" s="56"/>
      <c r="D3" s="176"/>
      <c r="E3" s="56"/>
    </row>
    <row r="4" spans="1:5" ht="20.25" x14ac:dyDescent="0.25">
      <c r="A4" s="56"/>
      <c r="B4" s="260" t="s">
        <v>119</v>
      </c>
      <c r="C4" s="260"/>
      <c r="D4" s="260"/>
      <c r="E4" s="56"/>
    </row>
    <row r="5" spans="1:5" x14ac:dyDescent="0.25">
      <c r="A5" s="56"/>
      <c r="B5" s="56"/>
      <c r="C5" s="56"/>
      <c r="D5" s="176"/>
      <c r="E5" s="56"/>
    </row>
    <row r="6" spans="1:5" ht="26.25" customHeight="1" x14ac:dyDescent="0.25">
      <c r="A6" s="56"/>
      <c r="B6" s="52" t="s">
        <v>139</v>
      </c>
      <c r="C6" s="178"/>
      <c r="D6" s="179"/>
      <c r="E6" s="56"/>
    </row>
    <row r="7" spans="1:5" x14ac:dyDescent="0.25">
      <c r="A7" s="56"/>
      <c r="B7" s="206" t="s">
        <v>13</v>
      </c>
      <c r="C7" s="51">
        <v>33000</v>
      </c>
      <c r="D7" s="181" t="s">
        <v>0</v>
      </c>
      <c r="E7" s="56"/>
    </row>
    <row r="8" spans="1:5" x14ac:dyDescent="0.25">
      <c r="A8" s="56"/>
      <c r="B8" s="206" t="s">
        <v>190</v>
      </c>
      <c r="C8" s="51">
        <v>20000</v>
      </c>
      <c r="D8" s="181" t="s">
        <v>0</v>
      </c>
      <c r="E8" s="56"/>
    </row>
    <row r="9" spans="1:5" x14ac:dyDescent="0.25">
      <c r="A9" s="56"/>
      <c r="B9" s="54" t="s">
        <v>35</v>
      </c>
      <c r="C9" s="55">
        <f>SUM(C7:C8)</f>
        <v>53000</v>
      </c>
      <c r="D9" s="54" t="s">
        <v>0</v>
      </c>
      <c r="E9" s="56"/>
    </row>
    <row r="10" spans="1:5" x14ac:dyDescent="0.25">
      <c r="A10" s="56"/>
      <c r="B10" s="56"/>
      <c r="C10" s="56"/>
      <c r="D10" s="176"/>
      <c r="E10" s="56"/>
    </row>
    <row r="11" spans="1:5" x14ac:dyDescent="0.25">
      <c r="A11" s="56"/>
      <c r="B11" s="56"/>
      <c r="C11" s="56"/>
      <c r="D11" s="176"/>
      <c r="E11" s="56"/>
    </row>
    <row r="12" spans="1:5" ht="25.5" customHeight="1" x14ac:dyDescent="0.25">
      <c r="A12" s="56"/>
      <c r="B12" s="205" t="s">
        <v>176</v>
      </c>
      <c r="C12" s="178"/>
      <c r="D12" s="179"/>
      <c r="E12" s="56"/>
    </row>
    <row r="13" spans="1:5" x14ac:dyDescent="0.25">
      <c r="A13" s="56"/>
      <c r="B13" s="53" t="s">
        <v>199</v>
      </c>
      <c r="C13" s="180">
        <v>0</v>
      </c>
      <c r="D13" s="181" t="s">
        <v>0</v>
      </c>
      <c r="E13" s="56"/>
    </row>
    <row r="14" spans="1:5" x14ac:dyDescent="0.25">
      <c r="A14" s="56"/>
      <c r="B14" s="54" t="s">
        <v>35</v>
      </c>
      <c r="C14" s="55">
        <f>C13</f>
        <v>0</v>
      </c>
      <c r="D14" s="54" t="s">
        <v>0</v>
      </c>
      <c r="E14" s="56"/>
    </row>
    <row r="15" spans="1:5" x14ac:dyDescent="0.25">
      <c r="A15" s="56"/>
      <c r="B15" s="56"/>
      <c r="C15" s="56"/>
      <c r="D15" s="176"/>
      <c r="E15" s="56"/>
    </row>
    <row r="16" spans="1:5" x14ac:dyDescent="0.25">
      <c r="A16" s="56"/>
      <c r="B16" s="56"/>
      <c r="C16" s="56"/>
      <c r="D16" s="176"/>
      <c r="E16" s="56"/>
    </row>
    <row r="17" spans="1:5" ht="38.25" customHeight="1" x14ac:dyDescent="0.25">
      <c r="A17" s="56"/>
      <c r="B17" s="261" t="s">
        <v>140</v>
      </c>
      <c r="C17" s="262"/>
      <c r="D17" s="263"/>
      <c r="E17" s="56"/>
    </row>
    <row r="18" spans="1:5" x14ac:dyDescent="0.25">
      <c r="A18" s="56"/>
      <c r="B18" s="53" t="s">
        <v>70</v>
      </c>
      <c r="C18" s="51">
        <v>6000</v>
      </c>
      <c r="D18" s="181" t="s">
        <v>0</v>
      </c>
      <c r="E18" s="56"/>
    </row>
    <row r="19" spans="1:5" x14ac:dyDescent="0.25">
      <c r="A19" s="56"/>
      <c r="B19" s="53" t="s">
        <v>14</v>
      </c>
      <c r="C19" s="51">
        <v>9000</v>
      </c>
      <c r="D19" s="181" t="s">
        <v>0</v>
      </c>
      <c r="E19" s="56"/>
    </row>
    <row r="20" spans="1:5" x14ac:dyDescent="0.25">
      <c r="A20" s="56"/>
      <c r="B20" s="54" t="s">
        <v>35</v>
      </c>
      <c r="C20" s="55">
        <f>SUM(C18:C19)</f>
        <v>15000</v>
      </c>
      <c r="D20" s="54" t="s">
        <v>0</v>
      </c>
      <c r="E20" s="56"/>
    </row>
    <row r="21" spans="1:5" x14ac:dyDescent="0.25">
      <c r="A21" s="56"/>
      <c r="B21" s="56"/>
      <c r="C21" s="182"/>
      <c r="D21" s="183"/>
      <c r="E21" s="56"/>
    </row>
    <row r="22" spans="1:5" x14ac:dyDescent="0.25">
      <c r="A22" s="56"/>
      <c r="B22" s="56"/>
      <c r="C22" s="182"/>
      <c r="D22" s="183"/>
      <c r="E22" s="56"/>
    </row>
    <row r="23" spans="1:5" ht="42" customHeight="1" x14ac:dyDescent="0.25">
      <c r="A23" s="56"/>
      <c r="B23" s="264" t="s">
        <v>141</v>
      </c>
      <c r="C23" s="265"/>
      <c r="D23" s="266"/>
      <c r="E23" s="56"/>
    </row>
    <row r="24" spans="1:5" x14ac:dyDescent="0.25">
      <c r="A24" s="56"/>
      <c r="B24" s="108" t="s">
        <v>142</v>
      </c>
      <c r="C24" s="19">
        <v>66151</v>
      </c>
      <c r="D24" s="58" t="s">
        <v>0</v>
      </c>
      <c r="E24" s="56"/>
    </row>
    <row r="25" spans="1:5" x14ac:dyDescent="0.25">
      <c r="A25" s="56"/>
      <c r="B25" s="108" t="s">
        <v>143</v>
      </c>
      <c r="C25" s="40">
        <v>81900</v>
      </c>
      <c r="D25" s="58" t="s">
        <v>0</v>
      </c>
      <c r="E25" s="56"/>
    </row>
    <row r="26" spans="1:5" x14ac:dyDescent="0.25">
      <c r="A26" s="56"/>
      <c r="B26" s="28" t="s">
        <v>144</v>
      </c>
      <c r="C26" s="55">
        <f>C24-C25</f>
        <v>-15749</v>
      </c>
      <c r="D26" s="28" t="s">
        <v>0</v>
      </c>
      <c r="E26" s="56"/>
    </row>
    <row r="27" spans="1:5" x14ac:dyDescent="0.25">
      <c r="A27" s="56"/>
      <c r="B27" s="56"/>
      <c r="C27" s="56"/>
      <c r="D27" s="176"/>
      <c r="E27" s="56"/>
    </row>
    <row r="28" spans="1:5" x14ac:dyDescent="0.25">
      <c r="A28" s="56"/>
      <c r="B28" s="56"/>
      <c r="C28" s="56"/>
      <c r="D28" s="176"/>
      <c r="E28" s="56"/>
    </row>
    <row r="29" spans="1:5" x14ac:dyDescent="0.25">
      <c r="A29" s="56"/>
      <c r="B29" s="56"/>
      <c r="C29" s="56"/>
      <c r="D29" s="176"/>
      <c r="E29" s="56"/>
    </row>
    <row r="30" spans="1:5" hidden="1" x14ac:dyDescent="0.25"/>
    <row r="31" spans="1:5" hidden="1" x14ac:dyDescent="0.25"/>
    <row r="32" spans="1:5" hidden="1" x14ac:dyDescent="0.25"/>
    <row r="33" spans="1:5" hidden="1" x14ac:dyDescent="0.25">
      <c r="A33" s="185"/>
      <c r="B33" s="185"/>
      <c r="C33" s="185"/>
      <c r="D33" s="186"/>
      <c r="E33" s="185"/>
    </row>
    <row r="34" spans="1:5" hidden="1" x14ac:dyDescent="0.25">
      <c r="A34" s="185"/>
      <c r="B34" s="185"/>
      <c r="C34" s="185"/>
      <c r="D34" s="186"/>
      <c r="E34" s="185"/>
    </row>
    <row r="35" spans="1:5" hidden="1" x14ac:dyDescent="0.25">
      <c r="A35" s="185"/>
      <c r="B35" s="185"/>
      <c r="C35" s="185"/>
      <c r="D35" s="186"/>
      <c r="E35" s="185"/>
    </row>
    <row r="36" spans="1:5" hidden="1" x14ac:dyDescent="0.25">
      <c r="A36" s="185"/>
      <c r="B36" s="185"/>
      <c r="C36" s="185"/>
      <c r="D36" s="186"/>
      <c r="E36" s="185"/>
    </row>
    <row r="37" spans="1:5" hidden="1" x14ac:dyDescent="0.25">
      <c r="A37" s="185"/>
      <c r="B37" s="185"/>
      <c r="C37" s="185"/>
      <c r="D37" s="186"/>
      <c r="E37" s="185"/>
    </row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hidden="1" x14ac:dyDescent="0.25"/>
    <row r="48" spans="1:5" hidden="1" x14ac:dyDescent="0.25"/>
    <row r="49" hidden="1" x14ac:dyDescent="0.25"/>
    <row r="50" hidden="1" x14ac:dyDescent="0.25"/>
  </sheetData>
  <sheetProtection password="C6ED" sheet="1" objects="1" scenarios="1"/>
  <mergeCells count="3">
    <mergeCell ref="B4:D4"/>
    <mergeCell ref="B17:D17"/>
    <mergeCell ref="B23:D23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Nettofinansielle poster</vt:lpstr>
      <vt:lpstr>12. Over- eller underdækning</vt:lpstr>
      <vt:lpstr>13. Kontrol med indtægtsrammen</vt:lpstr>
      <vt:lpstr>14.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Kirstine Sewohl (KFST)</cp:lastModifiedBy>
  <cp:lastPrinted>2015-06-08T13:20:18Z</cp:lastPrinted>
  <dcterms:created xsi:type="dcterms:W3CDTF">2014-01-17T08:54:17Z</dcterms:created>
  <dcterms:modified xsi:type="dcterms:W3CDTF">2015-09-17T13:00:48Z</dcterms:modified>
</cp:coreProperties>
</file>