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state="hidden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8" i="2" l="1"/>
  <c r="F10" i="2"/>
  <c r="F11" i="2"/>
  <c r="F12" i="2"/>
  <c r="F13" i="2"/>
  <c r="F14" i="2"/>
  <c r="F15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F18" i="7" l="1"/>
  <c r="F9" i="2" l="1"/>
  <c r="F16" i="2"/>
  <c r="F17" i="2"/>
  <c r="F19" i="2"/>
  <c r="C9" i="12" l="1"/>
  <c r="C31" i="8" s="1"/>
  <c r="E31" i="8" s="1"/>
  <c r="F8" i="2" l="1"/>
  <c r="F8" i="7"/>
  <c r="F17" i="7" s="1"/>
  <c r="F20" i="2" l="1"/>
  <c r="C9" i="10" s="1"/>
  <c r="C15" i="11" l="1"/>
  <c r="C28" i="8" s="1"/>
  <c r="C14" i="4"/>
  <c r="C26" i="8" s="1"/>
  <c r="C26" i="3"/>
  <c r="C24" i="8" s="1"/>
  <c r="F19" i="7"/>
  <c r="C18" i="8" s="1"/>
  <c r="C20" i="3"/>
  <c r="C23" i="8" s="1"/>
  <c r="C9" i="3"/>
  <c r="C21" i="8" s="1"/>
  <c r="C8" i="4"/>
  <c r="C25" i="8" s="1"/>
  <c r="C10" i="10"/>
  <c r="C17" i="8" s="1"/>
  <c r="F22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<sst xmlns="http://schemas.openxmlformats.org/spreadsheetml/2006/main" count="408" uniqueCount="198">
  <si>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</si>
  <si>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</si>
  <si>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</si>
  <si>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</si>
  <si>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</si>
  <si>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</si>
  <si>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</si>
  <si>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</si>
  <si>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</si>
  <si>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</si>
  <si>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</si>
  <si>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</si>
  <si>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</si>
  <si>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</si>
  <si>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</si>
  <si>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</si>
  <si>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</si>
  <si>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</si>
  <si>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</si>
  <si>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</si>
  <si>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</si>
  <si>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</si>
  <si>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</si>
  <si>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</si>
  <si>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</si>
  <si>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</si>
  <si>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</si>
  <si>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</si>
  <si>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</si>
  <si>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</si>
  <si>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</si>
  <si>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</si>
  <si>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</si>
  <si>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</si>
  <si>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</si>
  <si>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</si>
  <si>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</si>
  <si>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</si>
  <si>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</si>
  <si>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</si>
  <si>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</si>
  <si>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</si>
  <si>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</si>
  <si>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</si>
  <si>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</si>
  <si>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</si>
  <si>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</si>
  <si>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</si>
  <si>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</si>
  <si>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</si>
  <si>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</si>
  <si>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</si>
  <si>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</si>
  <si>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</si>
  <si>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</si>
  <si>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</si>
  <si>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</si>
  <si>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</si>
  <si>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</si>
  <si>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</si>
  <si>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</si>
  <si>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</si>
  <si>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</si>
  <si>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</si>
  <si>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</si>
  <si>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</si>
  <si>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</si>
  <si>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</si>
  <si>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</si>
  <si>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</si>
  <si>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</si>
  <si>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</si>
  <si>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</si>
  <si>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</si>
  <si>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</si>
  <si>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</si>
  <si>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</si>
  <si>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</si>
  <si>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</si>
  <si>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</si>
  <si>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</si>
  <si>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</si>
  <si>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</si>
  <si>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</si>
  <si>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</si>
  <si>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</si>
  <si>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</si>
  <si>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</si>
  <si>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</si>
  <si>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</si>
  <si>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</si>
  <si>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</si>
  <si>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</si>
  <si>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</si>
  <si>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</si>
  <si>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</si>
  <si>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</si>
  <si>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</si>
  <si>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</si>
  <si>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</si>
  <si>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</si>
  <si>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</si>
  <si>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</si>
  <si>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</si>
  <si>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</si>
  <si>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</si>
  <si>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</si>
  <si>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</si>
  <si>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</si>
  <si>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</si>
  <si>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</si>
  <si>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</si>
  <si>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</si>
  <si>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</si>
  <si>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</si>
  <si>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</si>
  <si>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</si>
  <si>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</si>
  <si>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</si>
  <si>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</si>
  <si>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</si>
  <si>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</si>
  <si>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</si>
  <si>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</si>
  <si>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</si>
  <si>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</si>
  <si>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</si>
  <si>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</si>
  <si>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</si>
  <si>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</si>
  <si>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</si>
  <si>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</si>
  <si>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</si>
  <si>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</si>
  <si>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</si>
  <si>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</si>
  <si>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</si>
  <si>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</si>
  <si>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</si>
  <si>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</si>
  <si>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</si>
  <si>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</si>
  <si>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</si>
  <si>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</si>
  <si>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</si>
  <si>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</si>
  <si>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</si>
  <si>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</si>
  <si>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</si>
  <si>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</si>
  <si>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</si>
  <si>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</si>
  <si>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</si>
  <si>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</si>
  <si>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</si>
  <si>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</si>
  <si>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</si>
  <si>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</si>
  <si>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</si>
  <si>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</si>
  <si>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</si>
  <si>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</si>
  <si>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</si>
  <si>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</si>
  <si>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</si>
  <si>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</si>
  <si>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</si>
  <si>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</si>
  <si>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</si>
  <si>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</si>
  <si>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</si>
  <si>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</si>
  <si>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</si>
  <si>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</si>
  <si>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</si>
  <si>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</si>
  <si>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</si>
  <si>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</si>
  <si>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</si>
  <si>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</si>
  <si>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Ledningsnet ≤ Ø50 mm</t>
  </si>
  <si>
    <t>2014</t>
  </si>
  <si>
    <t>75</t>
  </si>
  <si>
    <t>Ø 50mm &lt; Ledningsnet ≤ Ø110 mm</t>
  </si>
  <si>
    <t>Ø110 mm &lt; Ledningsnet ≤ Ø 250 mm</t>
  </si>
  <si>
    <t>SRO anlæg</t>
  </si>
  <si>
    <t>10</t>
  </si>
  <si>
    <t>Værksted</t>
  </si>
  <si>
    <t>Afregningsmålere, elektroniske ≤ Ø 110mm (Qn 10)</t>
  </si>
  <si>
    <t>Instrumenter (flowmåler+tryk transducer+alarmer)</t>
  </si>
  <si>
    <t>30</t>
  </si>
  <si>
    <t>Beluftningsanlæg, iltningstrappe, Kontruktioner</t>
  </si>
  <si>
    <t>Ejendomsskatter</t>
  </si>
  <si>
    <t>Tillæg for afgift for ledningsført vand i 2016</t>
  </si>
  <si>
    <t>Afgift for ledningsført vand</t>
  </si>
  <si>
    <t>Tillæg for gennemførte investeringer i 2010-2014</t>
  </si>
  <si>
    <t>Struer Forsyning Vand AS</t>
  </si>
  <si>
    <t>V174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</si>
</sst>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Struer Forsyning Vand AS</v>
      </c>
      <c r="B1" s="56"/>
      <c r="C1" s="56"/>
      <c r="D1" s="56"/>
      <c r="E1" s="56"/>
    </row>
    <row r="2" spans="1:5" x14ac:dyDescent="0.25">
      <c r="A2" s="220" t="str">
        <f>'1. Forside'!A2</f>
        <v>V174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Struer Forsyning Vand AS</v>
      </c>
      <c r="B1" s="26"/>
      <c r="C1" s="26"/>
      <c r="D1" s="26"/>
      <c r="E1" s="26"/>
    </row>
    <row r="2" spans="1:5" x14ac:dyDescent="0.25">
      <c r="A2" s="221" t="str">
        <f>'1. Forside'!A2</f>
        <v>V174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854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-9146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Struer Forsyning Vand AS</v>
      </c>
      <c r="B1" s="26"/>
      <c r="C1" s="26"/>
      <c r="D1" s="26"/>
      <c r="E1" s="26"/>
    </row>
    <row r="2" spans="1:5" x14ac:dyDescent="0.25">
      <c r="A2" s="221" t="str">
        <f>'1. Forside'!A2</f>
        <v>V174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1043258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1043258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Struer Forsyning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16272558.275223959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4059528.8508955794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269810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-172432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268750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4425656.8508955799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59628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59628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1393610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-3528762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-3528762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2350132.8508955799</v>
      </c>
      <c r="D27" s="79" t="s">
        <v>0</v>
      </c>
      <c r="E27" s="10">
        <f>IF(C27&lt;0,0,-C27)</f>
        <v>-2350132.8508955799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13053261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13053261</v>
      </c>
      <c r="D36" s="79" t="s">
        <v>0</v>
      </c>
      <c r="E36" s="10">
        <f>-C36</f>
        <v>-13053261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869164.42432837933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Struer Forsyning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V174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345111</v>
      </c>
      <c r="D7" s="222" t="s">
        <v>0</v>
      </c>
      <c r="E7" s="223">
        <v>1498044</v>
      </c>
      <c r="F7" s="222" t="s">
        <v>0</v>
      </c>
      <c r="G7" s="223">
        <v>1393610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1843155</v>
      </c>
      <c r="F8" s="222" t="s">
        <v>0</v>
      </c>
      <c r="G8" s="224">
        <v>1393610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345111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Struer Forsyning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V174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4552680.0005607968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-17300.184002131027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-176189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4359190.8165586656</v>
      </c>
      <c r="D13" s="79" t="s">
        <v>0</v>
      </c>
      <c r="E13" s="6">
        <f>C13</f>
        <v>4359190.8165586656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3939293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195</v>
      </c>
      <c r="C16" s="14">
        <f>'6. Gennemførte investeringer'!F22</f>
        <v>586107.75206666673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9093.1374666666379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investeringer'!F19</f>
        <v>423573.76140000002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4958067.6509333327</v>
      </c>
      <c r="D19" s="79" t="s">
        <v>0</v>
      </c>
      <c r="E19" s="8">
        <f>C19</f>
        <v>4958067.6509333327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63000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5843500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51000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-1287298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-9146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4661056</v>
      </c>
      <c r="D29" s="79" t="s">
        <v>0</v>
      </c>
      <c r="E29" s="6">
        <f>C29</f>
        <v>4661056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0</v>
      </c>
      <c r="D31" s="79" t="s">
        <v>0</v>
      </c>
      <c r="E31" s="10">
        <f>C31</f>
        <v>0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869164.42432837933</v>
      </c>
      <c r="D33" s="79" t="s">
        <v>0</v>
      </c>
      <c r="E33" s="12">
        <f>C33</f>
        <v>869164.42432837933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14847478.891820379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934960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15.880335941452445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9.6303359414524454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Struer Forsyning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V174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4552680.0005607968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4552680.0005607968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4552680.0005607968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-17300.184002131027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Struer Forsyning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3123138.4803847065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4535379.8165586656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4552680.0005607968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704754.86408681131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176189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Struer Forsyning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V174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196705370.99693069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3939293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3939293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Struer Forsyning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V174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32648.26</v>
      </c>
      <c r="F8" s="34">
        <f t="shared" ref="F8:F19" si="0">E8/D8</f>
        <v>435.31013333333334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182</v>
      </c>
      <c r="E9" s="32">
        <v>44020.22</v>
      </c>
      <c r="F9" s="34">
        <f t="shared" si="0"/>
        <v>586.93626666666671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181</v>
      </c>
      <c r="D10" s="31" t="s">
        <v>182</v>
      </c>
      <c r="E10" s="32">
        <v>808164.96</v>
      </c>
      <c r="F10" s="34">
        <f t="shared" si="0"/>
        <v>10775.532799999999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 t="s">
        <v>181</v>
      </c>
      <c r="D11" s="31" t="s">
        <v>182</v>
      </c>
      <c r="E11" s="32">
        <v>79458.600000000006</v>
      </c>
      <c r="F11" s="34">
        <f t="shared" si="0"/>
        <v>1059.4480000000001</v>
      </c>
      <c r="G11" s="35" t="s">
        <v>0</v>
      </c>
      <c r="H11" s="26"/>
    </row>
    <row r="12" spans="1:8" s="148" customFormat="1" x14ac:dyDescent="0.25">
      <c r="A12" s="26"/>
      <c r="B12" s="29" t="s">
        <v>183</v>
      </c>
      <c r="C12" s="30" t="s">
        <v>181</v>
      </c>
      <c r="D12" s="31" t="s">
        <v>182</v>
      </c>
      <c r="E12" s="32">
        <v>80289.31</v>
      </c>
      <c r="F12" s="34">
        <f t="shared" si="0"/>
        <v>1070.5241333333333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 t="s">
        <v>181</v>
      </c>
      <c r="D13" s="31" t="s">
        <v>186</v>
      </c>
      <c r="E13" s="32">
        <v>51912.55</v>
      </c>
      <c r="F13" s="34">
        <f t="shared" si="0"/>
        <v>5191.2550000000001</v>
      </c>
      <c r="G13" s="35" t="s">
        <v>0</v>
      </c>
      <c r="H13" s="26"/>
    </row>
    <row r="14" spans="1:8" s="148" customFormat="1" x14ac:dyDescent="0.25">
      <c r="A14" s="26"/>
      <c r="B14" s="29" t="s">
        <v>187</v>
      </c>
      <c r="C14" s="30" t="s">
        <v>181</v>
      </c>
      <c r="D14" s="31" t="s">
        <v>182</v>
      </c>
      <c r="E14" s="32">
        <v>19717.38</v>
      </c>
      <c r="F14" s="34">
        <f t="shared" si="0"/>
        <v>262.89840000000004</v>
      </c>
      <c r="G14" s="35" t="s">
        <v>0</v>
      </c>
      <c r="H14" s="26"/>
    </row>
    <row r="15" spans="1:8" s="148" customFormat="1" x14ac:dyDescent="0.25">
      <c r="A15" s="26"/>
      <c r="B15" s="29" t="s">
        <v>188</v>
      </c>
      <c r="C15" s="30" t="s">
        <v>181</v>
      </c>
      <c r="D15" s="31" t="s">
        <v>186</v>
      </c>
      <c r="E15" s="32">
        <v>2229438.75</v>
      </c>
      <c r="F15" s="34">
        <f t="shared" si="0"/>
        <v>222943.875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 t="s">
        <v>181</v>
      </c>
      <c r="D16" s="31" t="s">
        <v>182</v>
      </c>
      <c r="E16" s="32">
        <v>67222.600000000006</v>
      </c>
      <c r="F16" s="34">
        <f t="shared" si="0"/>
        <v>896.30133333333345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 t="s">
        <v>181</v>
      </c>
      <c r="D17" s="31" t="s">
        <v>186</v>
      </c>
      <c r="E17" s="32">
        <v>10508.75</v>
      </c>
      <c r="F17" s="34">
        <f t="shared" si="0"/>
        <v>1050.875</v>
      </c>
      <c r="G17" s="35" t="s">
        <v>0</v>
      </c>
      <c r="H17" s="26"/>
    </row>
    <row r="18" spans="1:8" s="148" customFormat="1" x14ac:dyDescent="0.25">
      <c r="A18" s="26"/>
      <c r="B18" s="29" t="s">
        <v>183</v>
      </c>
      <c r="C18" s="30" t="s">
        <v>181</v>
      </c>
      <c r="D18" s="31" t="s">
        <v>182</v>
      </c>
      <c r="E18" s="32">
        <v>48896.5</v>
      </c>
      <c r="F18" s="34">
        <f t="shared" ref="F18" si="1">E18/D18</f>
        <v>651.95333333333338</v>
      </c>
      <c r="G18" s="35" t="s">
        <v>0</v>
      </c>
      <c r="H18" s="26"/>
    </row>
    <row r="19" spans="1:8" s="148" customFormat="1" x14ac:dyDescent="0.25">
      <c r="A19" s="26"/>
      <c r="B19" s="29" t="s">
        <v>184</v>
      </c>
      <c r="C19" s="30" t="s">
        <v>181</v>
      </c>
      <c r="D19" s="31" t="s">
        <v>190</v>
      </c>
      <c r="E19" s="32">
        <v>56484.78</v>
      </c>
      <c r="F19" s="34">
        <f t="shared" si="0"/>
        <v>1882.826</v>
      </c>
      <c r="G19" s="35" t="s">
        <v>0</v>
      </c>
      <c r="H19" s="26"/>
    </row>
    <row r="20" spans="1:8" s="148" customFormat="1" x14ac:dyDescent="0.25">
      <c r="A20" s="26"/>
      <c r="B20" s="23" t="s">
        <v>71</v>
      </c>
      <c r="C20" s="158"/>
      <c r="D20" s="158"/>
      <c r="E20" s="158"/>
      <c r="F20" s="36">
        <f>SUM(F8:F19)</f>
        <v>246807.73540000001</v>
      </c>
      <c r="G20" s="37" t="s">
        <v>0</v>
      </c>
      <c r="H20" s="26"/>
    </row>
    <row r="21" spans="1:8" s="148" customFormat="1" x14ac:dyDescent="0.25">
      <c r="A21" s="26"/>
      <c r="B21" s="107" t="s">
        <v>132</v>
      </c>
      <c r="C21" s="159"/>
      <c r="D21" s="159"/>
      <c r="E21" s="159"/>
      <c r="F21" s="66">
        <v>339300.01666666666</v>
      </c>
      <c r="G21" s="37" t="s">
        <v>0</v>
      </c>
      <c r="H21" s="26"/>
    </row>
    <row r="22" spans="1:8" s="148" customFormat="1" x14ac:dyDescent="0.25">
      <c r="A22" s="26"/>
      <c r="B22" s="39" t="s">
        <v>68</v>
      </c>
      <c r="C22" s="160"/>
      <c r="D22" s="160"/>
      <c r="E22" s="161"/>
      <c r="F22" s="38">
        <f>F20+F21</f>
        <v>586107.75206666673</v>
      </c>
      <c r="G22" s="38" t="s">
        <v>0</v>
      </c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26"/>
      <c r="D25" s="26"/>
      <c r="E25" s="26"/>
      <c r="F25" s="26"/>
      <c r="G25" s="26"/>
      <c r="H25" s="26"/>
    </row>
    <row r="26" spans="1:8" s="148" customFormat="1" hidden="1" x14ac:dyDescent="0.25"/>
    <row r="27" spans="1:8" s="148" customFormat="1" hidden="1" x14ac:dyDescent="0.25"/>
    <row r="28" spans="1:8" s="148" customFormat="1" hidden="1" x14ac:dyDescent="0.25"/>
    <row r="29" spans="1:8" s="148" customFormat="1" ht="14.45" hidden="1" customHeight="1" x14ac:dyDescent="0.25"/>
    <row r="30" spans="1:8" s="148" customFormat="1" ht="14.4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s="148" customFormat="1" hidden="1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Struer Forsyning Vand AS</v>
      </c>
      <c r="B1" s="162"/>
      <c r="C1" s="162"/>
      <c r="D1" s="162"/>
      <c r="E1" s="162"/>
    </row>
    <row r="2" spans="1:5" x14ac:dyDescent="0.25">
      <c r="A2" s="1" t="str">
        <f>'1. Forside'!A2</f>
        <v>V174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176250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308272.33333333337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investeringer'!F20</f>
        <v>246807.73540000001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9093.1374666666379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Struer Forsyning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V174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191</v>
      </c>
      <c r="C8" s="30">
        <v>2015</v>
      </c>
      <c r="D8" s="31">
        <v>50</v>
      </c>
      <c r="E8" s="32">
        <v>447562.12</v>
      </c>
      <c r="F8" s="45">
        <f>E8/D8</f>
        <v>8951.2423999999992</v>
      </c>
      <c r="G8" s="35" t="s">
        <v>0</v>
      </c>
      <c r="H8" s="26"/>
    </row>
    <row r="9" spans="1:8" s="148" customFormat="1" x14ac:dyDescent="0.25">
      <c r="A9" s="26"/>
      <c r="B9" s="29" t="s">
        <v>188</v>
      </c>
      <c r="C9" s="30">
        <v>2015</v>
      </c>
      <c r="D9" s="31">
        <v>10</v>
      </c>
      <c r="E9" s="32">
        <v>2346298.75</v>
      </c>
      <c r="F9" s="45">
        <f t="shared" ref="F9:F16" si="0">E9/D9</f>
        <v>234629.875</v>
      </c>
      <c r="G9" s="35" t="s">
        <v>0</v>
      </c>
      <c r="H9" s="26"/>
    </row>
    <row r="10" spans="1:8" s="148" customFormat="1" x14ac:dyDescent="0.25">
      <c r="A10" s="26"/>
      <c r="B10" s="29" t="s">
        <v>187</v>
      </c>
      <c r="C10" s="30">
        <v>2015</v>
      </c>
      <c r="D10" s="31">
        <v>75</v>
      </c>
      <c r="E10" s="32">
        <v>45159.3</v>
      </c>
      <c r="F10" s="45">
        <f t="shared" si="0"/>
        <v>602.12400000000002</v>
      </c>
      <c r="G10" s="35" t="s">
        <v>0</v>
      </c>
      <c r="H10" s="26"/>
    </row>
    <row r="11" spans="1:8" s="148" customFormat="1" x14ac:dyDescent="0.25">
      <c r="A11" s="26"/>
      <c r="B11" s="29" t="s">
        <v>184</v>
      </c>
      <c r="C11" s="30">
        <v>2015</v>
      </c>
      <c r="D11" s="31">
        <v>75</v>
      </c>
      <c r="E11" s="32">
        <v>1145825</v>
      </c>
      <c r="F11" s="45">
        <f t="shared" si="0"/>
        <v>15277.666666666666</v>
      </c>
      <c r="G11" s="35" t="s">
        <v>0</v>
      </c>
      <c r="H11" s="26"/>
    </row>
    <row r="12" spans="1:8" s="148" customFormat="1" x14ac:dyDescent="0.25">
      <c r="A12" s="26"/>
      <c r="B12" s="29" t="s">
        <v>185</v>
      </c>
      <c r="C12" s="30">
        <v>2015</v>
      </c>
      <c r="D12" s="31">
        <v>10</v>
      </c>
      <c r="E12" s="32">
        <v>400000</v>
      </c>
      <c r="F12" s="45">
        <f t="shared" si="0"/>
        <v>40000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>
        <v>2015</v>
      </c>
      <c r="D13" s="31">
        <v>75</v>
      </c>
      <c r="E13" s="32">
        <v>308464</v>
      </c>
      <c r="F13" s="45">
        <f t="shared" si="0"/>
        <v>4112.8533333333335</v>
      </c>
      <c r="G13" s="35" t="s">
        <v>0</v>
      </c>
      <c r="H13" s="26"/>
    </row>
    <row r="14" spans="1:8" s="148" customFormat="1" x14ac:dyDescent="0.25">
      <c r="A14" s="26"/>
      <c r="B14" s="29" t="s">
        <v>188</v>
      </c>
      <c r="C14" s="30">
        <v>2016</v>
      </c>
      <c r="D14" s="31">
        <v>10</v>
      </c>
      <c r="E14" s="32">
        <v>1000000</v>
      </c>
      <c r="F14" s="45">
        <f t="shared" si="0"/>
        <v>100000</v>
      </c>
      <c r="G14" s="35" t="s">
        <v>0</v>
      </c>
      <c r="H14" s="26"/>
    </row>
    <row r="15" spans="1:8" s="148" customFormat="1" x14ac:dyDescent="0.25">
      <c r="A15" s="26"/>
      <c r="B15" s="29" t="s">
        <v>183</v>
      </c>
      <c r="C15" s="30">
        <v>2016</v>
      </c>
      <c r="D15" s="31">
        <v>75</v>
      </c>
      <c r="E15" s="32">
        <v>1000000</v>
      </c>
      <c r="F15" s="45">
        <f t="shared" si="0"/>
        <v>13333.333333333334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>
        <v>2016</v>
      </c>
      <c r="D16" s="31">
        <v>75</v>
      </c>
      <c r="E16" s="32">
        <v>500000</v>
      </c>
      <c r="F16" s="45">
        <f t="shared" si="0"/>
        <v>6666.666666666667</v>
      </c>
      <c r="G16" s="35" t="s">
        <v>0</v>
      </c>
      <c r="H16" s="26"/>
    </row>
    <row r="17" spans="1:8" s="148" customFormat="1" x14ac:dyDescent="0.25">
      <c r="A17" s="26"/>
      <c r="B17" s="109" t="s">
        <v>72</v>
      </c>
      <c r="C17" s="165"/>
      <c r="D17" s="166"/>
      <c r="E17" s="167"/>
      <c r="F17" s="46">
        <f>SUMIF(C8:C16,"2015",F8:F16)</f>
        <v>303573.76140000002</v>
      </c>
      <c r="G17" s="47" t="s">
        <v>0</v>
      </c>
      <c r="H17" s="26"/>
    </row>
    <row r="18" spans="1:8" s="148" customFormat="1" x14ac:dyDescent="0.25">
      <c r="A18" s="26"/>
      <c r="B18" s="107" t="s">
        <v>130</v>
      </c>
      <c r="C18" s="168"/>
      <c r="D18" s="169"/>
      <c r="E18" s="170"/>
      <c r="F18" s="46">
        <f>SUMIF(C8:C16,"2016",F8:F16)</f>
        <v>120000</v>
      </c>
      <c r="G18" s="47" t="s">
        <v>0</v>
      </c>
      <c r="H18" s="26"/>
    </row>
    <row r="19" spans="1:8" s="148" customFormat="1" x14ac:dyDescent="0.25">
      <c r="A19" s="26"/>
      <c r="B19" s="50" t="s">
        <v>36</v>
      </c>
      <c r="C19" s="171"/>
      <c r="D19" s="172"/>
      <c r="E19" s="172"/>
      <c r="F19" s="48">
        <f>F17+F18</f>
        <v>423573.76140000002</v>
      </c>
      <c r="G19" s="49" t="s">
        <v>0</v>
      </c>
      <c r="H19" s="26"/>
    </row>
    <row r="20" spans="1:8" s="148" customFormat="1" x14ac:dyDescent="0.25">
      <c r="A20" s="26"/>
      <c r="B20" s="26"/>
      <c r="C20" s="164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173"/>
      <c r="G22" s="173"/>
      <c r="H22" s="26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t="12" hidden="1" customHeight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Struer Forsyning Vand AS</v>
      </c>
      <c r="B1" s="56"/>
      <c r="C1" s="56"/>
      <c r="D1" s="176"/>
      <c r="E1" s="56"/>
    </row>
    <row r="2" spans="1:5" x14ac:dyDescent="0.25">
      <c r="A2" s="220" t="str">
        <f>'1. Forside'!A2</f>
        <v>V174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192</v>
      </c>
      <c r="C8" s="51">
        <v>28000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63000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193</v>
      </c>
      <c r="C12" s="178"/>
      <c r="D12" s="179"/>
      <c r="E12" s="56"/>
    </row>
    <row r="13" spans="1:5" x14ac:dyDescent="0.25">
      <c r="A13" s="56"/>
      <c r="B13" s="53" t="s">
        <v>194</v>
      </c>
      <c r="C13" s="180">
        <v>5843500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5843500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40000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11000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51000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5830702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7118000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-1287298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2015-09-23T09:28:00Z</dcterms:modified>
</cp:coreProperties>
</file>