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1" i="2" l="1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9" i="2"/>
  <c r="F10" i="2"/>
  <c r="F11" i="2"/>
  <c r="F12" i="2"/>
  <c r="F13" i="2"/>
  <c r="F14" i="2"/>
  <c r="F15" i="2"/>
  <c r="F16" i="2"/>
  <c r="F17" i="2"/>
  <c r="F18" i="2"/>
  <c r="F19" i="2"/>
  <c r="F20" i="2"/>
  <c r="E31" i="19" l="1"/>
  <c r="C36" i="19" l="1"/>
  <c r="E36" i="19" s="1"/>
  <c r="C26" i="19" l="1"/>
  <c r="C17" i="19"/>
  <c r="A1" i="19" l="1"/>
  <c r="A2" i="15"/>
  <c r="C12" i="8" s="1"/>
  <c r="A2" i="16"/>
  <c r="A1" i="16"/>
  <c r="A1" i="4"/>
  <c r="A1" i="7"/>
  <c r="A1" i="17"/>
  <c r="A1" i="11"/>
  <c r="A1" i="2"/>
  <c r="A1" i="12"/>
  <c r="A1" i="15"/>
  <c r="A1" i="3"/>
  <c r="A1" i="10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3" i="7" l="1"/>
  <c r="C9" i="12" l="1"/>
  <c r="C31" i="8" s="1"/>
  <c r="E31" i="8" s="1"/>
  <c r="F8" i="2" l="1"/>
  <c r="F8" i="7"/>
  <c r="F22" i="7" s="1"/>
  <c r="F49" i="2" l="1"/>
  <c r="C9" i="10" s="1"/>
  <c r="C15" i="11" l="1"/>
  <c r="C28" i="8" s="1"/>
  <c r="C14" i="4"/>
  <c r="C26" i="8" s="1"/>
  <c r="C26" i="3"/>
  <c r="C24" i="8" s="1"/>
  <c r="F24" i="7"/>
  <c r="C18" i="8" s="1"/>
  <c r="C20" i="3"/>
  <c r="C23" i="8" s="1"/>
  <c r="C9" i="3"/>
  <c r="C21" i="8" s="1"/>
  <c r="C8" i="4"/>
  <c r="C25" i="8" s="1"/>
  <c r="C10" i="10"/>
  <c r="C17" i="8" s="1"/>
  <c r="F5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<sst xmlns="http://schemas.openxmlformats.org/spreadsheetml/2006/main" count="453" uniqueCount="200">
  <si>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</si>
  <si>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</si>
  <si>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</si>
  <si>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</si>
  <si>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</si>
  <si>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</si>
  <si>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</si>
  <si>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</si>
  <si>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</si>
  <si>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</si>
  <si>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</si>
  <si>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</si>
  <si>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</si>
  <si>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</si>
  <si>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</si>
  <si>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</si>
  <si>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</si>
  <si>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</si>
  <si>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</si>
  <si>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</si>
  <si>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</si>
  <si>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</si>
  <si>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</si>
  <si>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</si>
  <si>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</si>
  <si>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</si>
  <si>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</si>
  <si>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</si>
  <si>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</si>
  <si>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</si>
  <si>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</si>
  <si>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</si>
  <si>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</si>
  <si>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</si>
  <si>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</si>
  <si>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</si>
  <si>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</si>
  <si>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</si>
  <si>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</si>
  <si>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</si>
  <si>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</si>
  <si>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</si>
  <si>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</si>
  <si>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</si>
  <si>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</si>
  <si>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</si>
  <si>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</si>
  <si>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</si>
  <si>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</si>
  <si>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</si>
  <si>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</si>
  <si>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</si>
  <si>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</si>
  <si>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</si>
  <si>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</si>
  <si>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</si>
  <si>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</si>
  <si>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</si>
  <si>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</si>
  <si>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</si>
  <si>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</si>
  <si>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</si>
  <si>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</si>
  <si>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</si>
  <si>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</si>
  <si>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</si>
  <si>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</si>
  <si>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</si>
  <si>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</si>
  <si>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</si>
  <si>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</si>
  <si>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</si>
  <si>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</si>
  <si>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</si>
  <si>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</si>
  <si>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</si>
  <si>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</si>
  <si>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</si>
  <si>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</si>
  <si>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</si>
  <si>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</si>
  <si>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</si>
  <si>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</si>
  <si>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</si>
  <si>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</si>
  <si>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</si>
  <si>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</si>
  <si>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</si>
  <si>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</si>
  <si>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</si>
  <si>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</si>
  <si>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</si>
  <si>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</si>
  <si>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</si>
  <si>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</si>
  <si>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</si>
  <si>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</si>
  <si>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</si>
  <si>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</si>
  <si>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</si>
  <si>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</si>
  <si>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</si>
  <si>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</si>
  <si>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</si>
  <si>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</si>
  <si>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</si>
  <si>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</si>
  <si>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</si>
  <si>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</si>
  <si>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</si>
  <si>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</si>
  <si>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</si>
  <si>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</si>
  <si>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</si>
  <si>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</si>
  <si>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</si>
  <si>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</si>
  <si>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</si>
  <si>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</si>
  <si>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</si>
  <si>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</si>
  <si>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</si>
  <si>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</si>
  <si>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</si>
  <si>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</si>
  <si>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</si>
  <si>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</si>
  <si>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</si>
  <si>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</si>
  <si>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</si>
  <si>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</si>
  <si>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</si>
  <si>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</si>
  <si>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</si>
  <si>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</si>
  <si>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</si>
  <si>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</si>
  <si>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</si>
  <si>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</si>
  <si>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</si>
  <si>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</si>
  <si>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</si>
  <si>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</si>
  <si>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</si>
  <si>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</si>
  <si>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</si>
  <si>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</si>
  <si>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</si>
  <si>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</si>
  <si>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</si>
  <si>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</si>
  <si>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</si>
  <si>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</si>
  <si>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</si>
  <si>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</si>
  <si>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</si>
  <si>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</si>
  <si>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</si>
  <si>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</si>
  <si>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</si>
  <si>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</si>
  <si>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</si>
  <si>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</si>
  <si>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</si>
  <si>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</si>
  <si>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</si>
  <si>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</si>
  <si>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</si>
  <si>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</si>
  <si>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</si>
  <si>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</si>
  <si>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</si>
  <si>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</si>
  <si>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</si>
  <si>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</si>
  <si>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</si>
  <si>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</si>
  <si>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</si>
  <si>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</si>
  <si>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</si>
  <si>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</si>
  <si>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</si>
  <si>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SRO-brønd/kvarterbrønd/sektionsbrønd, Konstruktioner</t>
  </si>
  <si>
    <t>SRO-brønd/kvarterbrønd/sektionsbrønd, Mek./EL</t>
  </si>
  <si>
    <t>SRO-brønd/kvarterbrønd/sektionsbrønd, SRO</t>
  </si>
  <si>
    <t xml:space="preserve">Afregningsmålere, mekaniske </t>
  </si>
  <si>
    <t>Ledningsnet ≤ Ø50 mm</t>
  </si>
  <si>
    <t>Ø110 mm &lt; Ledningsnet ≤ Ø 250 mm</t>
  </si>
  <si>
    <t>Ø 250 mm &lt; Ledningsnet ≤ Ø 500mm</t>
  </si>
  <si>
    <t>Rentvandsbeholder  insitu støbt</t>
  </si>
  <si>
    <t>Etageareal vandbehandlingsbygning</t>
  </si>
  <si>
    <t>Boring (inkl. etablering, forerør, filter og prøvepumpning)</t>
  </si>
  <si>
    <t>Filteranlæg, trykfiltre, enkelt filtrering</t>
  </si>
  <si>
    <t>Ledelsessystem, ISO 9001</t>
  </si>
  <si>
    <t>Ejendomsskatter</t>
  </si>
  <si>
    <t>Køretøjer, små lastvogne (&lt; 3.500 kg.)</t>
  </si>
  <si>
    <t>Svendborg Vand AS</t>
  </si>
  <si>
    <t>V178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</si>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</sst>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Svendborg Vand AS</v>
      </c>
      <c r="B1" s="56"/>
      <c r="C1" s="56"/>
      <c r="D1" s="56"/>
      <c r="E1" s="56"/>
    </row>
    <row r="2" spans="1:5" x14ac:dyDescent="0.25">
      <c r="A2" s="220" t="str">
        <f>'1. Forside'!A2</f>
        <v>V178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193</v>
      </c>
      <c r="C7" s="51">
        <v>25000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25000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23839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150000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-126161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Svendborg Vand AS</v>
      </c>
      <c r="B1" s="26"/>
      <c r="C1" s="26"/>
      <c r="D1" s="26"/>
      <c r="E1" s="26"/>
    </row>
    <row r="2" spans="1:5" x14ac:dyDescent="0.25">
      <c r="A2" s="221" t="str">
        <f>'1. Forside'!A2</f>
        <v>V178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2600000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2600000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1294252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1200000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94252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Svendborg Vand AS</v>
      </c>
      <c r="B1" s="26"/>
      <c r="C1" s="26"/>
      <c r="D1" s="26"/>
      <c r="E1" s="26"/>
    </row>
    <row r="2" spans="1:5" x14ac:dyDescent="0.25">
      <c r="A2" s="221" t="str">
        <f>'1. Forside'!A2</f>
        <v>V178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744848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744848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Svendborg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38007182.72026249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9643968.8465838693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1181068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133549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808207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11766792.846583869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477130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497130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-1404042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-6868311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-1920273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-10192626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2071296.8465838693</v>
      </c>
      <c r="D27" s="79" t="s">
        <v>0</v>
      </c>
      <c r="E27" s="10">
        <f>IF(C27&lt;0,0,-C27)</f>
        <v>-2071296.8465838693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38200999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38200999</v>
      </c>
      <c r="D36" s="79" t="s">
        <v>0</v>
      </c>
      <c r="E36" s="10">
        <f>-C36</f>
        <v>-38200999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-2265113.1263213754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Svendborg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V178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1411540</v>
      </c>
      <c r="F7" s="222" t="s">
        <v>0</v>
      </c>
      <c r="G7" s="223">
        <v>1396399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140608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1270932</v>
      </c>
      <c r="F11" s="226" t="s">
        <v>0</v>
      </c>
      <c r="G11" s="55">
        <f>E11+G7-G8-G9</f>
        <v>2667331</v>
      </c>
      <c r="H11" s="226" t="s">
        <v>0</v>
      </c>
      <c r="I11" s="55">
        <f>G11+I7-I8-I9</f>
        <v>2667331</v>
      </c>
      <c r="J11" s="226" t="s">
        <v>0</v>
      </c>
      <c r="K11" s="55">
        <f>K7-K8-K9+K10+I11</f>
        <v>2667331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Svendborg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13164456.27973338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-50024.933862986843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-535464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12578967.345870394</v>
      </c>
      <c r="D13" s="79" t="s">
        <v>0</v>
      </c>
      <c r="E13" s="6">
        <f>C13</f>
        <v>12578967.345870394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8988556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198</v>
      </c>
      <c r="C16" s="14">
        <f>'6. Gennemførte investeringer'!F51</f>
        <v>2309863.3050000002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555533.27666666708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investeringer'!F24</f>
        <v>1787052.3333333335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13641004.915000001</v>
      </c>
      <c r="D19" s="79" t="s">
        <v>0</v>
      </c>
      <c r="E19" s="8">
        <f>C19</f>
        <v>13641004.915000001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193000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12500000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57000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-629819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25000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-126161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2600000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94252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14713272</v>
      </c>
      <c r="D29" s="79" t="s">
        <v>0</v>
      </c>
      <c r="E29" s="6">
        <f>C29</f>
        <v>14713272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-2265113.1263213754</v>
      </c>
      <c r="D33" s="79" t="s">
        <v>0</v>
      </c>
      <c r="E33" s="12">
        <f>C33</f>
        <v>-2265113.1263213754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38668131.134549022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1895421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20.400813927116467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13.805972992041886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Svendborg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V178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13164456.27973338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13164456.27973338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13164456.27973338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-50024.933862986843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Svendborg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8925501.3576592319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13114431.345870394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13164456.27973338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2141857.0367126213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535464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Svendborg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418991706.59973693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8988556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8988556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Svendborg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75</v>
      </c>
      <c r="E8" s="32">
        <v>149922</v>
      </c>
      <c r="F8" s="34">
        <f t="shared" ref="F8" si="0">E8/D8</f>
        <v>1998.96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75</v>
      </c>
      <c r="E9" s="32">
        <v>149922</v>
      </c>
      <c r="F9" s="34">
        <f t="shared" ref="F9:F20" si="1">E9/D9</f>
        <v>1998.96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50</v>
      </c>
      <c r="E10" s="32">
        <v>664430</v>
      </c>
      <c r="F10" s="34">
        <f t="shared" si="1"/>
        <v>13288.6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2014</v>
      </c>
      <c r="D11" s="31">
        <v>15</v>
      </c>
      <c r="E11" s="32">
        <v>36913</v>
      </c>
      <c r="F11" s="34">
        <f t="shared" si="1"/>
        <v>2460.8666666666668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2014</v>
      </c>
      <c r="D12" s="31">
        <v>10</v>
      </c>
      <c r="E12" s="32">
        <v>36913</v>
      </c>
      <c r="F12" s="34">
        <f t="shared" si="1"/>
        <v>3691.3</v>
      </c>
      <c r="G12" s="35" t="s">
        <v>0</v>
      </c>
      <c r="H12" s="26"/>
    </row>
    <row r="13" spans="1:8" s="148" customFormat="1" x14ac:dyDescent="0.25">
      <c r="A13" s="26"/>
      <c r="B13" s="29" t="s">
        <v>182</v>
      </c>
      <c r="C13" s="30">
        <v>2014</v>
      </c>
      <c r="D13" s="31">
        <v>50</v>
      </c>
      <c r="E13" s="32">
        <v>361750</v>
      </c>
      <c r="F13" s="34">
        <f t="shared" si="1"/>
        <v>7235</v>
      </c>
      <c r="G13" s="35" t="s">
        <v>0</v>
      </c>
      <c r="H13" s="26"/>
    </row>
    <row r="14" spans="1:8" s="148" customFormat="1" x14ac:dyDescent="0.25">
      <c r="A14" s="26"/>
      <c r="B14" s="29" t="s">
        <v>183</v>
      </c>
      <c r="C14" s="30">
        <v>2014</v>
      </c>
      <c r="D14" s="31">
        <v>15</v>
      </c>
      <c r="E14" s="32">
        <v>20097</v>
      </c>
      <c r="F14" s="34">
        <f t="shared" si="1"/>
        <v>1339.8</v>
      </c>
      <c r="G14" s="35" t="s">
        <v>0</v>
      </c>
      <c r="H14" s="26"/>
    </row>
    <row r="15" spans="1:8" s="148" customFormat="1" x14ac:dyDescent="0.25">
      <c r="A15" s="26"/>
      <c r="B15" s="29" t="s">
        <v>184</v>
      </c>
      <c r="C15" s="30">
        <v>2014</v>
      </c>
      <c r="D15" s="31">
        <v>10</v>
      </c>
      <c r="E15" s="32">
        <v>20097</v>
      </c>
      <c r="F15" s="34">
        <f t="shared" si="1"/>
        <v>2009.7</v>
      </c>
      <c r="G15" s="35" t="s">
        <v>0</v>
      </c>
      <c r="H15" s="26"/>
    </row>
    <row r="16" spans="1:8" s="148" customFormat="1" x14ac:dyDescent="0.25">
      <c r="A16" s="26"/>
      <c r="B16" s="29" t="s">
        <v>182</v>
      </c>
      <c r="C16" s="30">
        <v>2014</v>
      </c>
      <c r="D16" s="31">
        <v>50</v>
      </c>
      <c r="E16" s="32">
        <v>817895</v>
      </c>
      <c r="F16" s="34">
        <f t="shared" si="1"/>
        <v>16357.9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2014</v>
      </c>
      <c r="D17" s="31">
        <v>15</v>
      </c>
      <c r="E17" s="32">
        <v>45439</v>
      </c>
      <c r="F17" s="34">
        <f t="shared" si="1"/>
        <v>3029.2666666666669</v>
      </c>
      <c r="G17" s="35" t="s">
        <v>0</v>
      </c>
      <c r="H17" s="26"/>
    </row>
    <row r="18" spans="1:8" s="148" customFormat="1" x14ac:dyDescent="0.25">
      <c r="A18" s="26"/>
      <c r="B18" s="29" t="s">
        <v>184</v>
      </c>
      <c r="C18" s="30">
        <v>2014</v>
      </c>
      <c r="D18" s="31">
        <v>10</v>
      </c>
      <c r="E18" s="32">
        <v>45439</v>
      </c>
      <c r="F18" s="34">
        <f t="shared" si="1"/>
        <v>4543.8999999999996</v>
      </c>
      <c r="G18" s="35" t="s">
        <v>0</v>
      </c>
      <c r="H18" s="26"/>
    </row>
    <row r="19" spans="1:8" s="148" customFormat="1" x14ac:dyDescent="0.25">
      <c r="A19" s="26"/>
      <c r="B19" s="29" t="s">
        <v>185</v>
      </c>
      <c r="C19" s="30">
        <v>2014</v>
      </c>
      <c r="D19" s="31">
        <v>8</v>
      </c>
      <c r="E19" s="32">
        <v>1166685</v>
      </c>
      <c r="F19" s="34">
        <f t="shared" si="1"/>
        <v>145835.625</v>
      </c>
      <c r="G19" s="35" t="s">
        <v>0</v>
      </c>
      <c r="H19" s="26"/>
    </row>
    <row r="20" spans="1:8" s="148" customFormat="1" x14ac:dyDescent="0.25">
      <c r="A20" s="26"/>
      <c r="B20" s="29" t="s">
        <v>195</v>
      </c>
      <c r="C20" s="30">
        <v>2014</v>
      </c>
      <c r="D20" s="31">
        <v>5</v>
      </c>
      <c r="E20" s="32">
        <v>1502293</v>
      </c>
      <c r="F20" s="34">
        <f t="shared" si="1"/>
        <v>300458.59999999998</v>
      </c>
      <c r="G20" s="35" t="s">
        <v>0</v>
      </c>
      <c r="H20" s="26"/>
    </row>
    <row r="21" spans="1:8" s="148" customFormat="1" x14ac:dyDescent="0.25">
      <c r="A21" s="26"/>
      <c r="B21" s="29" t="s">
        <v>181</v>
      </c>
      <c r="C21" s="30">
        <v>2014</v>
      </c>
      <c r="D21" s="31">
        <v>75</v>
      </c>
      <c r="E21" s="32">
        <v>358861</v>
      </c>
      <c r="F21" s="34">
        <f t="shared" ref="F21:F48" si="2">E21/D21</f>
        <v>4784.8133333333335</v>
      </c>
      <c r="G21" s="35" t="s">
        <v>0</v>
      </c>
      <c r="H21" s="26"/>
    </row>
    <row r="22" spans="1:8" s="148" customFormat="1" x14ac:dyDescent="0.25">
      <c r="A22" s="26"/>
      <c r="B22" s="29" t="s">
        <v>186</v>
      </c>
      <c r="C22" s="30">
        <v>2014</v>
      </c>
      <c r="D22" s="31">
        <v>75</v>
      </c>
      <c r="E22" s="32">
        <v>56276</v>
      </c>
      <c r="F22" s="34">
        <f t="shared" si="2"/>
        <v>750.34666666666669</v>
      </c>
      <c r="G22" s="35" t="s">
        <v>0</v>
      </c>
      <c r="H22" s="26"/>
    </row>
    <row r="23" spans="1:8" s="148" customFormat="1" x14ac:dyDescent="0.25">
      <c r="A23" s="26"/>
      <c r="B23" s="29" t="s">
        <v>181</v>
      </c>
      <c r="C23" s="30">
        <v>2014</v>
      </c>
      <c r="D23" s="31">
        <v>75</v>
      </c>
      <c r="E23" s="32">
        <v>48157</v>
      </c>
      <c r="F23" s="34">
        <f t="shared" si="2"/>
        <v>642.09333333333336</v>
      </c>
      <c r="G23" s="35" t="s">
        <v>0</v>
      </c>
      <c r="H23" s="26"/>
    </row>
    <row r="24" spans="1:8" s="148" customFormat="1" x14ac:dyDescent="0.25">
      <c r="A24" s="26"/>
      <c r="B24" s="29" t="s">
        <v>181</v>
      </c>
      <c r="C24" s="30">
        <v>2014</v>
      </c>
      <c r="D24" s="31">
        <v>75</v>
      </c>
      <c r="E24" s="32">
        <v>97418</v>
      </c>
      <c r="F24" s="34">
        <f t="shared" si="2"/>
        <v>1298.9066666666668</v>
      </c>
      <c r="G24" s="35" t="s">
        <v>0</v>
      </c>
      <c r="H24" s="26"/>
    </row>
    <row r="25" spans="1:8" s="148" customFormat="1" x14ac:dyDescent="0.25">
      <c r="A25" s="26"/>
      <c r="B25" s="29" t="s">
        <v>181</v>
      </c>
      <c r="C25" s="30">
        <v>2014</v>
      </c>
      <c r="D25" s="31">
        <v>75</v>
      </c>
      <c r="E25" s="32">
        <v>829202</v>
      </c>
      <c r="F25" s="34">
        <f t="shared" si="2"/>
        <v>11056.026666666667</v>
      </c>
      <c r="G25" s="35" t="s">
        <v>0</v>
      </c>
      <c r="H25" s="26"/>
    </row>
    <row r="26" spans="1:8" s="148" customFormat="1" x14ac:dyDescent="0.25">
      <c r="A26" s="26"/>
      <c r="B26" s="29" t="s">
        <v>181</v>
      </c>
      <c r="C26" s="30">
        <v>2014</v>
      </c>
      <c r="D26" s="31">
        <v>75</v>
      </c>
      <c r="E26" s="32">
        <v>388389</v>
      </c>
      <c r="F26" s="34">
        <f t="shared" si="2"/>
        <v>5178.5200000000004</v>
      </c>
      <c r="G26" s="35" t="s">
        <v>0</v>
      </c>
      <c r="H26" s="26"/>
    </row>
    <row r="27" spans="1:8" s="148" customFormat="1" x14ac:dyDescent="0.25">
      <c r="A27" s="26"/>
      <c r="B27" s="29" t="s">
        <v>181</v>
      </c>
      <c r="C27" s="30">
        <v>2014</v>
      </c>
      <c r="D27" s="31">
        <v>75</v>
      </c>
      <c r="E27" s="32">
        <v>262046</v>
      </c>
      <c r="F27" s="34">
        <f t="shared" si="2"/>
        <v>3493.9466666666667</v>
      </c>
      <c r="G27" s="35" t="s">
        <v>0</v>
      </c>
      <c r="H27" s="26"/>
    </row>
    <row r="28" spans="1:8" s="148" customFormat="1" x14ac:dyDescent="0.25">
      <c r="A28" s="26"/>
      <c r="B28" s="29" t="s">
        <v>186</v>
      </c>
      <c r="C28" s="30">
        <v>2014</v>
      </c>
      <c r="D28" s="31">
        <v>75</v>
      </c>
      <c r="E28" s="32">
        <v>2160</v>
      </c>
      <c r="F28" s="34">
        <f t="shared" si="2"/>
        <v>28.8</v>
      </c>
      <c r="G28" s="35" t="s">
        <v>0</v>
      </c>
      <c r="H28" s="26"/>
    </row>
    <row r="29" spans="1:8" s="148" customFormat="1" x14ac:dyDescent="0.25">
      <c r="A29" s="26"/>
      <c r="B29" s="29" t="s">
        <v>181</v>
      </c>
      <c r="C29" s="30">
        <v>2014</v>
      </c>
      <c r="D29" s="31">
        <v>75</v>
      </c>
      <c r="E29" s="32">
        <v>362958</v>
      </c>
      <c r="F29" s="34">
        <f t="shared" si="2"/>
        <v>4839.4399999999996</v>
      </c>
      <c r="G29" s="35" t="s">
        <v>0</v>
      </c>
      <c r="H29" s="26"/>
    </row>
    <row r="30" spans="1:8" s="148" customFormat="1" x14ac:dyDescent="0.25">
      <c r="A30" s="26"/>
      <c r="B30" s="29" t="s">
        <v>181</v>
      </c>
      <c r="C30" s="30">
        <v>2014</v>
      </c>
      <c r="D30" s="31">
        <v>75</v>
      </c>
      <c r="E30" s="32">
        <v>797003</v>
      </c>
      <c r="F30" s="34">
        <f t="shared" si="2"/>
        <v>10626.706666666667</v>
      </c>
      <c r="G30" s="35" t="s">
        <v>0</v>
      </c>
      <c r="H30" s="26"/>
    </row>
    <row r="31" spans="1:8" s="148" customFormat="1" x14ac:dyDescent="0.25">
      <c r="A31" s="26"/>
      <c r="B31" s="29" t="s">
        <v>181</v>
      </c>
      <c r="C31" s="30">
        <v>2014</v>
      </c>
      <c r="D31" s="31">
        <v>75</v>
      </c>
      <c r="E31" s="32">
        <v>809835</v>
      </c>
      <c r="F31" s="34">
        <f t="shared" si="2"/>
        <v>10797.8</v>
      </c>
      <c r="G31" s="35" t="s">
        <v>0</v>
      </c>
      <c r="H31" s="26"/>
    </row>
    <row r="32" spans="1:8" s="148" customFormat="1" x14ac:dyDescent="0.25">
      <c r="A32" s="26"/>
      <c r="B32" s="29" t="s">
        <v>181</v>
      </c>
      <c r="C32" s="30">
        <v>2014</v>
      </c>
      <c r="D32" s="31">
        <v>75</v>
      </c>
      <c r="E32" s="32">
        <v>378992</v>
      </c>
      <c r="F32" s="34">
        <f t="shared" si="2"/>
        <v>5053.2266666666665</v>
      </c>
      <c r="G32" s="35" t="s">
        <v>0</v>
      </c>
      <c r="H32" s="26"/>
    </row>
    <row r="33" spans="1:8" s="148" customFormat="1" x14ac:dyDescent="0.25">
      <c r="A33" s="26"/>
      <c r="B33" s="29" t="s">
        <v>181</v>
      </c>
      <c r="C33" s="30">
        <v>2014</v>
      </c>
      <c r="D33" s="31">
        <v>75</v>
      </c>
      <c r="E33" s="32">
        <v>187381</v>
      </c>
      <c r="F33" s="34">
        <f t="shared" si="2"/>
        <v>2498.4133333333334</v>
      </c>
      <c r="G33" s="35" t="s">
        <v>0</v>
      </c>
      <c r="H33" s="26"/>
    </row>
    <row r="34" spans="1:8" s="148" customFormat="1" x14ac:dyDescent="0.25">
      <c r="A34" s="26"/>
      <c r="B34" s="29" t="s">
        <v>181</v>
      </c>
      <c r="C34" s="30">
        <v>2014</v>
      </c>
      <c r="D34" s="31">
        <v>75</v>
      </c>
      <c r="E34" s="32">
        <v>300700</v>
      </c>
      <c r="F34" s="34">
        <f t="shared" si="2"/>
        <v>4009.3333333333335</v>
      </c>
      <c r="G34" s="35" t="s">
        <v>0</v>
      </c>
      <c r="H34" s="26"/>
    </row>
    <row r="35" spans="1:8" s="148" customFormat="1" x14ac:dyDescent="0.25">
      <c r="A35" s="26"/>
      <c r="B35" s="29" t="s">
        <v>181</v>
      </c>
      <c r="C35" s="30">
        <v>2014</v>
      </c>
      <c r="D35" s="31">
        <v>75</v>
      </c>
      <c r="E35" s="32">
        <v>431806</v>
      </c>
      <c r="F35" s="34">
        <f t="shared" si="2"/>
        <v>5757.413333333333</v>
      </c>
      <c r="G35" s="35" t="s">
        <v>0</v>
      </c>
      <c r="H35" s="26"/>
    </row>
    <row r="36" spans="1:8" s="148" customFormat="1" x14ac:dyDescent="0.25">
      <c r="A36" s="26"/>
      <c r="B36" s="29" t="s">
        <v>181</v>
      </c>
      <c r="C36" s="30">
        <v>2014</v>
      </c>
      <c r="D36" s="31">
        <v>75</v>
      </c>
      <c r="E36" s="32">
        <v>288144</v>
      </c>
      <c r="F36" s="34">
        <f t="shared" si="2"/>
        <v>3841.92</v>
      </c>
      <c r="G36" s="35" t="s">
        <v>0</v>
      </c>
      <c r="H36" s="26"/>
    </row>
    <row r="37" spans="1:8" s="148" customFormat="1" x14ac:dyDescent="0.25">
      <c r="A37" s="26"/>
      <c r="B37" s="29" t="s">
        <v>187</v>
      </c>
      <c r="C37" s="30">
        <v>2014</v>
      </c>
      <c r="D37" s="31">
        <v>75</v>
      </c>
      <c r="E37" s="32">
        <v>1834490</v>
      </c>
      <c r="F37" s="34">
        <f t="shared" si="2"/>
        <v>24459.866666666665</v>
      </c>
      <c r="G37" s="35" t="s">
        <v>0</v>
      </c>
      <c r="H37" s="26"/>
    </row>
    <row r="38" spans="1:8" s="148" customFormat="1" x14ac:dyDescent="0.25">
      <c r="A38" s="26"/>
      <c r="B38" s="29" t="s">
        <v>186</v>
      </c>
      <c r="C38" s="30">
        <v>2014</v>
      </c>
      <c r="D38" s="31">
        <v>75</v>
      </c>
      <c r="E38" s="32">
        <v>26370</v>
      </c>
      <c r="F38" s="34">
        <f t="shared" si="2"/>
        <v>351.6</v>
      </c>
      <c r="G38" s="35" t="s">
        <v>0</v>
      </c>
      <c r="H38" s="26"/>
    </row>
    <row r="39" spans="1:8" s="148" customFormat="1" x14ac:dyDescent="0.25">
      <c r="A39" s="26"/>
      <c r="B39" s="29" t="s">
        <v>181</v>
      </c>
      <c r="C39" s="30">
        <v>2014</v>
      </c>
      <c r="D39" s="31">
        <v>75</v>
      </c>
      <c r="E39" s="32">
        <v>223259</v>
      </c>
      <c r="F39" s="34">
        <f t="shared" si="2"/>
        <v>2976.7866666666669</v>
      </c>
      <c r="G39" s="35" t="s">
        <v>0</v>
      </c>
      <c r="H39" s="26"/>
    </row>
    <row r="40" spans="1:8" s="148" customFormat="1" x14ac:dyDescent="0.25">
      <c r="A40" s="26"/>
      <c r="B40" s="29" t="s">
        <v>181</v>
      </c>
      <c r="C40" s="30">
        <v>2014</v>
      </c>
      <c r="D40" s="31">
        <v>75</v>
      </c>
      <c r="E40" s="32">
        <v>28754</v>
      </c>
      <c r="F40" s="34">
        <f t="shared" si="2"/>
        <v>383.38666666666666</v>
      </c>
      <c r="G40" s="35" t="s">
        <v>0</v>
      </c>
      <c r="H40" s="26"/>
    </row>
    <row r="41" spans="1:8" s="148" customFormat="1" x14ac:dyDescent="0.25">
      <c r="A41" s="26"/>
      <c r="B41" s="29" t="s">
        <v>187</v>
      </c>
      <c r="C41" s="30">
        <v>2014</v>
      </c>
      <c r="D41" s="31">
        <v>75</v>
      </c>
      <c r="E41" s="32">
        <v>616997</v>
      </c>
      <c r="F41" s="34">
        <f t="shared" si="2"/>
        <v>8226.626666666667</v>
      </c>
      <c r="G41" s="35" t="s">
        <v>0</v>
      </c>
      <c r="H41" s="26"/>
    </row>
    <row r="42" spans="1:8" s="148" customFormat="1" x14ac:dyDescent="0.25">
      <c r="A42" s="26"/>
      <c r="B42" s="29" t="s">
        <v>181</v>
      </c>
      <c r="C42" s="30">
        <v>2014</v>
      </c>
      <c r="D42" s="31">
        <v>75</v>
      </c>
      <c r="E42" s="32">
        <v>795179</v>
      </c>
      <c r="F42" s="34">
        <f t="shared" si="2"/>
        <v>10602.386666666667</v>
      </c>
      <c r="G42" s="35" t="s">
        <v>0</v>
      </c>
      <c r="H42" s="26"/>
    </row>
    <row r="43" spans="1:8" s="148" customFormat="1" x14ac:dyDescent="0.25">
      <c r="A43" s="26"/>
      <c r="B43" s="29" t="s">
        <v>187</v>
      </c>
      <c r="C43" s="30">
        <v>2014</v>
      </c>
      <c r="D43" s="31">
        <v>75</v>
      </c>
      <c r="E43" s="32">
        <v>121666</v>
      </c>
      <c r="F43" s="34">
        <f t="shared" si="2"/>
        <v>1622.2133333333334</v>
      </c>
      <c r="G43" s="35" t="s">
        <v>0</v>
      </c>
      <c r="H43" s="26"/>
    </row>
    <row r="44" spans="1:8" s="148" customFormat="1" x14ac:dyDescent="0.25">
      <c r="A44" s="26"/>
      <c r="B44" s="29" t="s">
        <v>187</v>
      </c>
      <c r="C44" s="30">
        <v>2014</v>
      </c>
      <c r="D44" s="31">
        <v>75</v>
      </c>
      <c r="E44" s="32">
        <v>615019</v>
      </c>
      <c r="F44" s="34">
        <f t="shared" si="2"/>
        <v>8200.253333333334</v>
      </c>
      <c r="G44" s="35" t="s">
        <v>0</v>
      </c>
      <c r="H44" s="26"/>
    </row>
    <row r="45" spans="1:8" s="148" customFormat="1" x14ac:dyDescent="0.25">
      <c r="A45" s="26"/>
      <c r="B45" s="29" t="s">
        <v>188</v>
      </c>
      <c r="C45" s="30">
        <v>2014</v>
      </c>
      <c r="D45" s="31">
        <v>75</v>
      </c>
      <c r="E45" s="32">
        <v>1423073</v>
      </c>
      <c r="F45" s="34">
        <f t="shared" si="2"/>
        <v>18974.306666666667</v>
      </c>
      <c r="G45" s="35" t="s">
        <v>0</v>
      </c>
      <c r="H45" s="26"/>
    </row>
    <row r="46" spans="1:8" s="148" customFormat="1" x14ac:dyDescent="0.25">
      <c r="A46" s="26"/>
      <c r="B46" s="29" t="s">
        <v>186</v>
      </c>
      <c r="C46" s="30">
        <v>2014</v>
      </c>
      <c r="D46" s="31">
        <v>75</v>
      </c>
      <c r="E46" s="32">
        <v>44747</v>
      </c>
      <c r="F46" s="34">
        <f t="shared" si="2"/>
        <v>596.62666666666667</v>
      </c>
      <c r="G46" s="35" t="s">
        <v>0</v>
      </c>
      <c r="H46" s="26"/>
    </row>
    <row r="47" spans="1:8" s="148" customFormat="1" x14ac:dyDescent="0.25">
      <c r="A47" s="26"/>
      <c r="B47" s="29" t="s">
        <v>189</v>
      </c>
      <c r="C47" s="30">
        <v>2014</v>
      </c>
      <c r="D47" s="31">
        <v>50</v>
      </c>
      <c r="E47" s="32">
        <v>150000</v>
      </c>
      <c r="F47" s="34">
        <f t="shared" si="2"/>
        <v>3000</v>
      </c>
      <c r="G47" s="35" t="s">
        <v>0</v>
      </c>
      <c r="H47" s="26"/>
    </row>
    <row r="48" spans="1:8" s="148" customFormat="1" x14ac:dyDescent="0.25">
      <c r="A48" s="26"/>
      <c r="B48" s="29" t="s">
        <v>190</v>
      </c>
      <c r="C48" s="30">
        <v>2014</v>
      </c>
      <c r="D48" s="31">
        <v>30</v>
      </c>
      <c r="E48" s="32">
        <v>373022</v>
      </c>
      <c r="F48" s="34">
        <f t="shared" si="2"/>
        <v>12434.066666666668</v>
      </c>
      <c r="G48" s="35" t="s">
        <v>0</v>
      </c>
      <c r="H48" s="26"/>
    </row>
    <row r="49" spans="1:8" s="148" customFormat="1" x14ac:dyDescent="0.25">
      <c r="A49" s="26"/>
      <c r="B49" s="23" t="s">
        <v>71</v>
      </c>
      <c r="C49" s="158"/>
      <c r="D49" s="158"/>
      <c r="E49" s="158"/>
      <c r="F49" s="36">
        <f>SUM(F8:F48)</f>
        <v>670734.30500000017</v>
      </c>
      <c r="G49" s="37" t="s">
        <v>0</v>
      </c>
      <c r="H49" s="26"/>
    </row>
    <row r="50" spans="1:8" s="148" customFormat="1" x14ac:dyDescent="0.25">
      <c r="A50" s="26"/>
      <c r="B50" s="107" t="s">
        <v>132</v>
      </c>
      <c r="C50" s="159"/>
      <c r="D50" s="159"/>
      <c r="E50" s="159"/>
      <c r="F50" s="66">
        <v>1639129</v>
      </c>
      <c r="G50" s="37" t="s">
        <v>0</v>
      </c>
      <c r="H50" s="26"/>
    </row>
    <row r="51" spans="1:8" s="148" customFormat="1" x14ac:dyDescent="0.25">
      <c r="A51" s="26"/>
      <c r="B51" s="39" t="s">
        <v>68</v>
      </c>
      <c r="C51" s="160"/>
      <c r="D51" s="160"/>
      <c r="E51" s="161"/>
      <c r="F51" s="38">
        <f>F49+F50</f>
        <v>2309863.3050000002</v>
      </c>
      <c r="G51" s="38" t="s">
        <v>0</v>
      </c>
      <c r="H51" s="26"/>
    </row>
    <row r="52" spans="1:8" s="148" customFormat="1" x14ac:dyDescent="0.25">
      <c r="A52" s="26"/>
      <c r="B52" s="26"/>
      <c r="C52" s="26"/>
      <c r="D52" s="26"/>
      <c r="E52" s="26"/>
      <c r="F52" s="26"/>
      <c r="G52" s="26"/>
      <c r="H52" s="26"/>
    </row>
    <row r="53" spans="1:8" s="148" customFormat="1" x14ac:dyDescent="0.25">
      <c r="A53" s="26"/>
      <c r="B53" s="26"/>
      <c r="C53" s="26"/>
      <c r="D53" s="26"/>
      <c r="E53" s="26"/>
      <c r="F53" s="26"/>
      <c r="G53" s="26"/>
      <c r="H53" s="26"/>
    </row>
    <row r="54" spans="1:8" s="148" customFormat="1" x14ac:dyDescent="0.25">
      <c r="A54" s="26"/>
      <c r="B54" s="26"/>
      <c r="C54" s="26"/>
      <c r="D54" s="26"/>
      <c r="E54" s="26"/>
      <c r="F54" s="26"/>
      <c r="G54" s="26"/>
      <c r="H54" s="26"/>
    </row>
    <row r="55" spans="1:8" s="148" customFormat="1" hidden="1" x14ac:dyDescent="0.25"/>
    <row r="56" spans="1:8" s="148" customFormat="1" hidden="1" x14ac:dyDescent="0.25"/>
    <row r="57" spans="1:8" s="148" customFormat="1" hidden="1" x14ac:dyDescent="0.25"/>
    <row r="58" spans="1:8" s="148" customFormat="1" ht="14.45" hidden="1" customHeight="1" x14ac:dyDescent="0.25"/>
    <row r="59" spans="1:8" s="148" customFormat="1" ht="14.45" hidden="1" customHeight="1" x14ac:dyDescent="0.25"/>
    <row r="60" spans="1:8" s="148" customFormat="1" ht="15" hidden="1" customHeight="1" x14ac:dyDescent="0.25"/>
    <row r="61" spans="1:8" s="148" customFormat="1" ht="15" hidden="1" customHeight="1" x14ac:dyDescent="0.25"/>
    <row r="62" spans="1:8" s="148" customFormat="1" ht="15" hidden="1" customHeight="1" x14ac:dyDescent="0.25"/>
    <row r="63" spans="1:8" s="148" customFormat="1" ht="15" hidden="1" customHeight="1" x14ac:dyDescent="0.25"/>
    <row r="64" spans="1:8" s="148" customFormat="1" ht="15" hidden="1" customHeight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s="148" customFormat="1" hidden="1" x14ac:dyDescent="0.25"/>
    <row r="133" s="148" customFormat="1" hidden="1" x14ac:dyDescent="0.25"/>
    <row r="134" s="148" customFormat="1" hidden="1" x14ac:dyDescent="0.25"/>
    <row r="135" s="148" customFormat="1" hidden="1" x14ac:dyDescent="0.25"/>
    <row r="136" s="148" customFormat="1" hidden="1" x14ac:dyDescent="0.25"/>
    <row r="137" s="148" customFormat="1" hidden="1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Svendborg Vand AS</v>
      </c>
      <c r="B1" s="162"/>
      <c r="C1" s="162"/>
      <c r="D1" s="162"/>
      <c r="E1" s="162"/>
    </row>
    <row r="2" spans="1:5" x14ac:dyDescent="0.25">
      <c r="A2" s="1" t="str">
        <f>'1. Forside'!A2</f>
        <v>V178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344874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441061.33333333331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investeringer'!F49</f>
        <v>670734.30500000017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555533.27666666708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Svendborg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191</v>
      </c>
      <c r="C8" s="30">
        <v>2015</v>
      </c>
      <c r="D8" s="31">
        <v>30</v>
      </c>
      <c r="E8" s="32">
        <v>1500000</v>
      </c>
      <c r="F8" s="45">
        <f>E8/D8</f>
        <v>50000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>
        <v>2015</v>
      </c>
      <c r="D9" s="31">
        <v>75</v>
      </c>
      <c r="E9" s="32">
        <v>7650000</v>
      </c>
      <c r="F9" s="45">
        <f t="shared" ref="F9:F21" si="0">E9/D9</f>
        <v>102000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2015</v>
      </c>
      <c r="D10" s="31">
        <v>50</v>
      </c>
      <c r="E10" s="32">
        <v>1291500</v>
      </c>
      <c r="F10" s="45">
        <f t="shared" si="0"/>
        <v>25830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15</v>
      </c>
      <c r="E11" s="32">
        <v>71750</v>
      </c>
      <c r="F11" s="45">
        <f t="shared" si="0"/>
        <v>4783.333333333333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2015</v>
      </c>
      <c r="D12" s="31">
        <v>10</v>
      </c>
      <c r="E12" s="32">
        <v>71750</v>
      </c>
      <c r="F12" s="45">
        <f t="shared" si="0"/>
        <v>7175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2015</v>
      </c>
      <c r="D13" s="31">
        <v>75</v>
      </c>
      <c r="E13" s="32">
        <v>200000</v>
      </c>
      <c r="F13" s="45">
        <f t="shared" si="0"/>
        <v>2666.6666666666665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>
        <v>2015</v>
      </c>
      <c r="D14" s="31">
        <v>8</v>
      </c>
      <c r="E14" s="32">
        <v>800000</v>
      </c>
      <c r="F14" s="45">
        <f t="shared" si="0"/>
        <v>100000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2015</v>
      </c>
      <c r="D15" s="31">
        <v>75</v>
      </c>
      <c r="E15" s="32">
        <v>5019800</v>
      </c>
      <c r="F15" s="45">
        <f t="shared" si="0"/>
        <v>66930.666666666672</v>
      </c>
      <c r="G15" s="35" t="s">
        <v>0</v>
      </c>
      <c r="H15" s="26"/>
    </row>
    <row r="16" spans="1:8" s="148" customFormat="1" x14ac:dyDescent="0.25">
      <c r="A16" s="26"/>
      <c r="B16" s="29" t="s">
        <v>190</v>
      </c>
      <c r="C16" s="30">
        <v>2016</v>
      </c>
      <c r="D16" s="31">
        <v>75</v>
      </c>
      <c r="E16" s="32">
        <v>21200000</v>
      </c>
      <c r="F16" s="45">
        <f t="shared" si="0"/>
        <v>282666.66666666669</v>
      </c>
      <c r="G16" s="35" t="s">
        <v>0</v>
      </c>
      <c r="H16" s="26"/>
    </row>
    <row r="17" spans="1:8" s="148" customFormat="1" x14ac:dyDescent="0.25">
      <c r="A17" s="26"/>
      <c r="B17" s="29" t="s">
        <v>191</v>
      </c>
      <c r="C17" s="30">
        <v>2016</v>
      </c>
      <c r="D17" s="31">
        <v>30</v>
      </c>
      <c r="E17" s="32">
        <v>1870000</v>
      </c>
      <c r="F17" s="45">
        <f t="shared" si="0"/>
        <v>62333.333333333336</v>
      </c>
      <c r="G17" s="35" t="s">
        <v>0</v>
      </c>
      <c r="H17" s="26"/>
    </row>
    <row r="18" spans="1:8" s="148" customFormat="1" x14ac:dyDescent="0.25">
      <c r="A18" s="26"/>
      <c r="B18" s="29" t="s">
        <v>181</v>
      </c>
      <c r="C18" s="30">
        <v>2016</v>
      </c>
      <c r="D18" s="31">
        <v>75</v>
      </c>
      <c r="E18" s="32">
        <v>1400000</v>
      </c>
      <c r="F18" s="45">
        <f t="shared" si="0"/>
        <v>18666.666666666668</v>
      </c>
      <c r="G18" s="35" t="s">
        <v>0</v>
      </c>
      <c r="H18" s="26"/>
    </row>
    <row r="19" spans="1:8" s="148" customFormat="1" x14ac:dyDescent="0.25">
      <c r="A19" s="26"/>
      <c r="B19" s="29" t="s">
        <v>185</v>
      </c>
      <c r="C19" s="30">
        <v>2016</v>
      </c>
      <c r="D19" s="31">
        <v>8</v>
      </c>
      <c r="E19" s="32">
        <v>800000</v>
      </c>
      <c r="F19" s="45">
        <f t="shared" si="0"/>
        <v>100000</v>
      </c>
      <c r="G19" s="35" t="s">
        <v>0</v>
      </c>
      <c r="H19" s="26"/>
    </row>
    <row r="20" spans="1:8" s="148" customFormat="1" x14ac:dyDescent="0.25">
      <c r="A20" s="26"/>
      <c r="B20" s="29" t="s">
        <v>192</v>
      </c>
      <c r="C20" s="30">
        <v>2016</v>
      </c>
      <c r="D20" s="31">
        <v>25</v>
      </c>
      <c r="E20" s="32">
        <v>21200000</v>
      </c>
      <c r="F20" s="45">
        <f t="shared" si="0"/>
        <v>848000</v>
      </c>
      <c r="G20" s="35" t="s">
        <v>0</v>
      </c>
      <c r="H20" s="26"/>
    </row>
    <row r="21" spans="1:8" s="148" customFormat="1" x14ac:dyDescent="0.25">
      <c r="A21" s="26"/>
      <c r="B21" s="29" t="s">
        <v>181</v>
      </c>
      <c r="C21" s="30">
        <v>2016</v>
      </c>
      <c r="D21" s="31">
        <v>75</v>
      </c>
      <c r="E21" s="32">
        <v>8700000</v>
      </c>
      <c r="F21" s="45">
        <f t="shared" si="0"/>
        <v>116000</v>
      </c>
      <c r="G21" s="35" t="s">
        <v>0</v>
      </c>
      <c r="H21" s="26"/>
    </row>
    <row r="22" spans="1:8" s="148" customFormat="1" x14ac:dyDescent="0.25">
      <c r="A22" s="26"/>
      <c r="B22" s="109" t="s">
        <v>72</v>
      </c>
      <c r="C22" s="165"/>
      <c r="D22" s="166"/>
      <c r="E22" s="167"/>
      <c r="F22" s="46">
        <f>SUMIF(C8:C21,"2015",F8:F21)</f>
        <v>359385.66666666669</v>
      </c>
      <c r="G22" s="47" t="s">
        <v>0</v>
      </c>
      <c r="H22" s="26"/>
    </row>
    <row r="23" spans="1:8" s="148" customFormat="1" x14ac:dyDescent="0.25">
      <c r="A23" s="26"/>
      <c r="B23" s="107" t="s">
        <v>130</v>
      </c>
      <c r="C23" s="168"/>
      <c r="D23" s="169"/>
      <c r="E23" s="170"/>
      <c r="F23" s="46">
        <f>SUMIF(C8:C21,"2016",F8:F21)</f>
        <v>1427666.6666666667</v>
      </c>
      <c r="G23" s="47" t="s">
        <v>0</v>
      </c>
      <c r="H23" s="26"/>
    </row>
    <row r="24" spans="1:8" s="148" customFormat="1" x14ac:dyDescent="0.25">
      <c r="A24" s="26"/>
      <c r="B24" s="50" t="s">
        <v>36</v>
      </c>
      <c r="C24" s="171"/>
      <c r="D24" s="172"/>
      <c r="E24" s="172"/>
      <c r="F24" s="48">
        <f>F22+F23</f>
        <v>1787052.3333333335</v>
      </c>
      <c r="G24" s="49" t="s">
        <v>0</v>
      </c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173"/>
      <c r="G27" s="173"/>
      <c r="H27" s="26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t="12" hidden="1" customHeight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A12" sqref="A12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Svendborg Vand AS</v>
      </c>
      <c r="B1" s="56"/>
      <c r="C1" s="56"/>
      <c r="D1" s="176"/>
      <c r="E1" s="56"/>
    </row>
    <row r="2" spans="1:5" x14ac:dyDescent="0.25">
      <c r="A2" s="220" t="str">
        <f>'1. Forside'!A2</f>
        <v>V178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194</v>
      </c>
      <c r="C8" s="51">
        <v>158000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193000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199</v>
      </c>
      <c r="C13" s="180">
        <v>12500000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12500000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45000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12000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57000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11620508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12250327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-629819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2015-09-17T13:20:54Z</dcterms:modified>
</cp:coreProperties>
</file>