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C9" i="12" l="1"/>
  <c r="C11" i="12" s="1"/>
  <c r="C31" i="8" s="1"/>
  <c r="E31" i="8" s="1"/>
  <c r="F8" i="2" l="1"/>
  <c r="F8" i="7"/>
  <c r="F12" i="7" s="1"/>
  <c r="F11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<sst xmlns="http://schemas.openxmlformats.org/spreadsheetml/2006/main" count="356" uniqueCount="191">
  <si>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</si>
  <si>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</si>
  <si>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</si>
  <si>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</si>
  <si>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</si>
  <si>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</si>
  <si>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</si>
  <si>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</si>
  <si>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</si>
  <si>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</si>
  <si>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</si>
  <si>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</si>
  <si>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</si>
  <si>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</si>
  <si>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</si>
  <si>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</si>
  <si>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</si>
  <si>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</si>
  <si>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</si>
  <si>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</si>
  <si>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</si>
  <si>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</si>
  <si>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</si>
  <si>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</si>
  <si>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</si>
  <si>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</si>
  <si>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</si>
  <si>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</si>
  <si>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</si>
  <si>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</si>
  <si>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</si>
  <si>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</si>
  <si>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</si>
  <si>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</si>
  <si>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</si>
  <si>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</si>
  <si>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</si>
  <si>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</si>
  <si>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</si>
  <si>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</si>
  <si>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</si>
  <si>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</si>
  <si>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</si>
  <si>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</si>
  <si>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</si>
  <si>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</si>
  <si>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</si>
  <si>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</si>
  <si>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</si>
  <si>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</si>
  <si>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</si>
  <si>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</si>
  <si>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</si>
  <si>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</si>
  <si>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</si>
  <si>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</si>
  <si>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</si>
  <si>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</si>
  <si>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</si>
  <si>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</si>
  <si>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</si>
  <si>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</si>
  <si>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</si>
  <si>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</si>
  <si>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</si>
  <si>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</si>
  <si>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</si>
  <si>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</si>
  <si>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</si>
  <si>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</si>
  <si>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</si>
  <si>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</si>
  <si>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</si>
  <si>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</si>
  <si>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</si>
  <si>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</si>
  <si>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</si>
  <si>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</si>
  <si>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</si>
  <si>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</si>
  <si>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</si>
  <si>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</si>
  <si>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</si>
  <si>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</si>
  <si>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</si>
  <si>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</si>
  <si>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</si>
  <si>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</si>
  <si>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</si>
  <si>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</si>
  <si>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</si>
  <si>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</si>
  <si>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</si>
  <si>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</si>
  <si>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</si>
  <si>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</si>
  <si>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</si>
  <si>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</si>
  <si>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</si>
  <si>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</si>
  <si>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</si>
  <si>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</si>
  <si>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</si>
  <si>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</si>
  <si>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</si>
  <si>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</si>
  <si>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</si>
  <si>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</si>
  <si>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</si>
  <si>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</si>
  <si>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</si>
  <si>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</si>
  <si>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</si>
  <si>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</si>
  <si>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</si>
  <si>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</si>
  <si>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</si>
  <si>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</si>
  <si>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</si>
  <si>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</si>
  <si>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</si>
  <si>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</si>
  <si>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</si>
  <si>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</si>
  <si>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</si>
  <si>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</si>
  <si>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</si>
  <si>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</si>
  <si>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</si>
  <si>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</si>
  <si>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</si>
  <si>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</si>
  <si>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</si>
  <si>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</si>
  <si>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</si>
  <si>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</si>
  <si>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</si>
  <si>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</si>
  <si>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</si>
  <si>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</si>
  <si>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</si>
  <si>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</si>
  <si>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</si>
  <si>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</si>
  <si>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</si>
  <si>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</si>
  <si>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</si>
  <si>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</si>
  <si>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</si>
  <si>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</si>
  <si>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</si>
  <si>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</si>
  <si>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</si>
  <si>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</si>
  <si>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</si>
  <si>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</si>
  <si>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</si>
  <si>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</si>
  <si>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</si>
  <si>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</si>
  <si>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</si>
  <si>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</si>
  <si>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</si>
  <si>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</si>
  <si>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</si>
  <si>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</si>
  <si>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</si>
  <si>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</si>
  <si>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</si>
  <si>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</si>
  <si>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</si>
  <si>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</si>
  <si>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</si>
  <si>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</si>
  <si>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</si>
  <si>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</si>
  <si>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</si>
  <si>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</si>
  <si>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</si>
  <si>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</si>
  <si>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</si>
  <si>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</si>
  <si>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Etageareal vandbehandlingsbygning</t>
  </si>
  <si>
    <t>Ø 250 mm &lt; Ledningsnet ≤ Ø 500mm</t>
  </si>
  <si>
    <t>Behandlingsanlæg, kalk anlæg</t>
  </si>
  <si>
    <t>Beluftningsanlæg, iltningstrappe, Mek./EL</t>
  </si>
  <si>
    <t>Ejendomsskatter</t>
  </si>
  <si>
    <t>Svinninge Vandværk</t>
  </si>
  <si>
    <t>V179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</si>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</sst>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Svinninge Vandværk</v>
      </c>
      <c r="B1" s="56"/>
      <c r="C1" s="56"/>
      <c r="D1" s="56"/>
      <c r="E1" s="56"/>
    </row>
    <row r="2" spans="1:5" x14ac:dyDescent="0.25">
      <c r="A2" s="220" t="str">
        <f>'1. Forside'!A2</f>
        <v>V179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Svinninge Vandværk</v>
      </c>
      <c r="B1" s="26"/>
      <c r="C1" s="26"/>
      <c r="D1" s="26"/>
      <c r="E1" s="26"/>
    </row>
    <row r="2" spans="1:5" x14ac:dyDescent="0.25">
      <c r="A2" s="221" t="str">
        <f>'1. Forside'!A2</f>
        <v>V179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-264963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-164963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Svinninge Vandværk</v>
      </c>
      <c r="B1" s="26"/>
      <c r="C1" s="26"/>
      <c r="D1" s="26"/>
      <c r="E1" s="26"/>
    </row>
    <row r="2" spans="1:5" x14ac:dyDescent="0.25">
      <c r="A2" s="221" t="str">
        <f>'1. Forside'!A2</f>
        <v>V179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-4071163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-2053737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-2017426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-403485.2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Svinninge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3701247.910204235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1210458.5253902674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61270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-57431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34045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1248342.5253902674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-116133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-268770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-240000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-624903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623439.52539026737</v>
      </c>
      <c r="D27" s="79" t="s">
        <v>0</v>
      </c>
      <c r="E27" s="10">
        <f>IF(C27&lt;0,0,-C27)</f>
        <v>-623439.52539026737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153698</v>
      </c>
      <c r="D31" s="79" t="s">
        <v>0</v>
      </c>
      <c r="E31" s="10">
        <f>-C31</f>
        <v>-153698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2702946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2702946</v>
      </c>
      <c r="D36" s="79" t="s">
        <v>0</v>
      </c>
      <c r="E36" s="10">
        <f>-C36</f>
        <v>-2702946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221164.38481396763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Svinninge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144992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144992</v>
      </c>
      <c r="H11" s="226" t="s">
        <v>0</v>
      </c>
      <c r="I11" s="55">
        <f>G11+I7-I8-I9</f>
        <v>144992</v>
      </c>
      <c r="J11" s="226" t="s">
        <v>0</v>
      </c>
      <c r="K11" s="55">
        <f>K7-K8-K9+K10+I11</f>
        <v>144992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Svinninge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1624798.736914352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-6174.2352002745374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-23478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1595146.5017140775</v>
      </c>
      <c r="D13" s="79" t="s">
        <v>0</v>
      </c>
      <c r="E13" s="6">
        <f>C13</f>
        <v>1595146.5017140775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1210459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investeringer'!F13</f>
        <v>114336.44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18654.846666666665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44933.333333333336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1388383.6199999999</v>
      </c>
      <c r="D19" s="79" t="s">
        <v>0</v>
      </c>
      <c r="E19" s="8">
        <f>C19</f>
        <v>1388383.6199999999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1466000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41000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252262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-164963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1619299</v>
      </c>
      <c r="D29" s="79" t="s">
        <v>0</v>
      </c>
      <c r="E29" s="6">
        <f>C29</f>
        <v>1619299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-403485.2</v>
      </c>
      <c r="D31" s="79" t="s">
        <v>0</v>
      </c>
      <c r="E31" s="10">
        <f>C31</f>
        <v>-403485.2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221164.38481396763</v>
      </c>
      <c r="D33" s="79" t="s">
        <v>0</v>
      </c>
      <c r="E33" s="12">
        <f>C33</f>
        <v>221164.38481396763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4420508.3065280449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540616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8.1767988859524046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5.4650774422659429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Svinninge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1624798.736914352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1624798.736914352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1624798.736914352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-6174.2352002745374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Svinninge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1281966.2034254237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1618624.5017140775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1624798.736914352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93913.366993649543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23478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Svinninge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57169082.847091712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1210459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1210459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Svinninge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30</v>
      </c>
      <c r="E8" s="32">
        <v>240000</v>
      </c>
      <c r="F8" s="34">
        <f t="shared" ref="F8" si="0"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30</v>
      </c>
      <c r="E9" s="32">
        <v>268770</v>
      </c>
      <c r="F9" s="34">
        <f t="shared" ref="F9:F10" si="1">E9/D9</f>
        <v>8959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75</v>
      </c>
      <c r="E10" s="32">
        <v>116133</v>
      </c>
      <c r="F10" s="34">
        <f t="shared" si="1"/>
        <v>1548.44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18507.439999999999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95829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114336.44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Svinninge Vandværk</v>
      </c>
      <c r="B1" s="162"/>
      <c r="C1" s="162"/>
      <c r="D1" s="162"/>
      <c r="E1" s="162"/>
    </row>
    <row r="2" spans="1:5" x14ac:dyDescent="0.25">
      <c r="A2" s="1" t="str">
        <f>'1. Forside'!A2</f>
        <v>V179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18360.033333333333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18507.439999999999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18654.846666666665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Svinninge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75</v>
      </c>
      <c r="E8" s="32">
        <v>1000000</v>
      </c>
      <c r="F8" s="45">
        <f>E8/D8</f>
        <v>13333.333333333334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25</v>
      </c>
      <c r="E9" s="32">
        <v>110000</v>
      </c>
      <c r="F9" s="45">
        <f t="shared" ref="F9" si="0">E9/D9</f>
        <v>4400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2016</v>
      </c>
      <c r="D10" s="31">
        <v>75</v>
      </c>
      <c r="E10" s="32">
        <v>300000</v>
      </c>
      <c r="F10" s="45">
        <f t="shared" ref="F10:F11" si="1">E10/D10</f>
        <v>4000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>
        <v>2016</v>
      </c>
      <c r="D11" s="31">
        <v>25</v>
      </c>
      <c r="E11" s="32">
        <v>580000</v>
      </c>
      <c r="F11" s="45">
        <f t="shared" si="1"/>
        <v>23200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17733.333333333336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27200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44933.333333333336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Svinninge Vandværk</v>
      </c>
      <c r="B1" s="56"/>
      <c r="C1" s="56"/>
      <c r="D1" s="176"/>
      <c r="E1" s="56"/>
    </row>
    <row r="2" spans="1:5" x14ac:dyDescent="0.25">
      <c r="A2" s="220" t="str">
        <f>'1. Forside'!A2</f>
        <v>V179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7000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40000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190</v>
      </c>
      <c r="C13" s="180">
        <v>1466000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1466000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16000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41000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1614627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1362365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252262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2015-09-17T13:24:45Z</dcterms:modified>
</cp:coreProperties>
</file>