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16"/>
  <c r="C8" i="8" s="1"/>
  <c r="C13" i="15"/>
  <c r="C15" i="15" s="1"/>
  <c r="C11" i="8" s="1"/>
  <c r="C13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9" i="2" l="1"/>
  <c r="C9" i="12" l="1"/>
  <c r="C11" i="12" s="1"/>
  <c r="C31" i="8" s="1"/>
  <c r="E31" i="8" s="1"/>
  <c r="F8" i="2" l="1"/>
  <c r="F8" i="7"/>
  <c r="F11" i="7" s="1"/>
  <c r="F10" i="2" l="1"/>
  <c r="C9" i="10" s="1"/>
  <c r="C15" i="11" l="1"/>
  <c r="C28" i="8" s="1"/>
  <c r="C14" i="4"/>
  <c r="C26" i="8" s="1"/>
  <c r="C25" i="3"/>
  <c r="C24" i="8" s="1"/>
  <c r="F13" i="7"/>
  <c r="C18" i="8" s="1"/>
  <c r="C19" i="3"/>
  <c r="C23" i="8" s="1"/>
  <c r="C8" i="3"/>
  <c r="C21" i="8" s="1"/>
  <c r="C8" i="4"/>
  <c r="C25" i="8" s="1"/>
  <c r="C10" i="10"/>
  <c r="C17" i="8" s="1"/>
  <c r="F1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<sst xmlns="http://schemas.openxmlformats.org/spreadsheetml/2006/main" count="350" uniqueCount="188">
  <si>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</si>
  <si>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</si>
  <si>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</si>
  <si>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</si>
  <si>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</si>
  <si>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</si>
  <si>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</si>
  <si>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</si>
  <si>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</si>
  <si>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</si>
  <si>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</si>
  <si>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</si>
  <si>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</si>
  <si>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</si>
  <si>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</si>
  <si>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</si>
  <si>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</si>
  <si>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</si>
  <si>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</si>
  <si>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</si>
  <si>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</si>
  <si>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</si>
  <si>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</si>
  <si>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</si>
  <si>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</si>
  <si>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</si>
  <si>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</si>
  <si>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</si>
  <si>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</si>
  <si>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</si>
  <si>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</si>
  <si>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</si>
  <si>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</si>
  <si>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</si>
  <si>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</si>
  <si>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</si>
  <si>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</si>
  <si>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</si>
  <si>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</si>
  <si>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</si>
  <si>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</si>
  <si>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</si>
  <si>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</si>
  <si>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</si>
  <si>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</si>
  <si>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</si>
  <si>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</si>
  <si>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</si>
  <si>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</si>
  <si>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</si>
  <si>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</si>
  <si>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</si>
  <si>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</si>
  <si>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</si>
  <si>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</si>
  <si>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</si>
  <si>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</si>
  <si>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</si>
  <si>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</si>
  <si>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</si>
  <si>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</si>
  <si>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</si>
  <si>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</si>
  <si>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</si>
  <si>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</si>
  <si>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</si>
  <si>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</si>
  <si>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</si>
  <si>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</si>
  <si>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</si>
  <si>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</si>
  <si>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</si>
  <si>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</si>
  <si>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</si>
  <si>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</si>
  <si>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</si>
  <si>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</si>
  <si>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</si>
  <si>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</si>
  <si>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</si>
  <si>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</si>
  <si>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</si>
  <si>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</si>
  <si>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</si>
  <si>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</si>
  <si>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</si>
  <si>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</si>
  <si>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</si>
  <si>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</si>
  <si>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</si>
  <si>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</si>
  <si>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</si>
  <si>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</si>
  <si>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</si>
  <si>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</si>
  <si>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</si>
  <si>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</si>
  <si>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</si>
  <si>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</si>
  <si>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</si>
  <si>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</si>
  <si>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</si>
  <si>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</si>
  <si>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</si>
  <si>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</si>
  <si>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</si>
  <si>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</si>
  <si>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</si>
  <si>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</si>
  <si>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</si>
  <si>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</si>
  <si>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</si>
  <si>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</si>
  <si>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</si>
  <si>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</si>
  <si>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</si>
  <si>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</si>
  <si>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</si>
  <si>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</si>
  <si>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</si>
  <si>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</si>
  <si>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</si>
  <si>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</si>
  <si>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</si>
  <si>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</si>
  <si>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</si>
  <si>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</si>
  <si>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</si>
  <si>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</si>
  <si>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</si>
  <si>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</si>
  <si>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</si>
  <si>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</si>
  <si>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</si>
  <si>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</si>
  <si>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</si>
  <si>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</si>
  <si>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</si>
  <si>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</si>
  <si>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</si>
  <si>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</si>
  <si>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</si>
  <si>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</si>
  <si>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</si>
  <si>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</si>
  <si>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</si>
  <si>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</si>
  <si>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</si>
  <si>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</si>
  <si>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</si>
  <si>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</si>
  <si>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</si>
  <si>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</si>
  <si>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</si>
  <si>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</si>
  <si>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</si>
  <si>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</si>
  <si>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</si>
  <si>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</si>
  <si>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</si>
  <si>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</si>
  <si>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</si>
  <si>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</si>
  <si>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</si>
  <si>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</si>
  <si>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</si>
  <si>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</si>
  <si>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</si>
  <si>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</si>
  <si>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</si>
  <si>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</si>
  <si>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</si>
  <si>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</si>
  <si>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</si>
  <si>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</si>
  <si>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</si>
  <si>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</si>
  <si>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</si>
  <si>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</si>
  <si>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</si>
  <si>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</si>
  <si>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&gt; Ø110 mm</t>
  </si>
  <si>
    <t>Ledningsnet ≤ Ø50 mm</t>
  </si>
  <si>
    <t>Etageareal vandbehandlingsbygning</t>
  </si>
  <si>
    <t>Sydals Øst Vandforsyning</t>
  </si>
  <si>
    <t>V180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</si>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</sst>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1" fontId="1" fillId="0" borderId="22" xfId="1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1" fontId="1" fillId="2" borderId="22" xfId="1" applyNumberFormat="1" applyFont="1" applyFill="1" applyBorder="1" applyAlignment="1" applyProtection="1"/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1" fontId="1" fillId="0" borderId="22" xfId="0" applyNumberFormat="1" applyFont="1" applyBorder="1" applyAlignment="1" applyProtection="1">
      <protection locked="0"/>
    </xf>
    <xf numFmtId="1" fontId="1" fillId="0" borderId="22" xfId="0" applyNumberFormat="1" applyFont="1" applyBorder="1" applyAlignment="1" applyProtection="1">
      <alignment horizontal="center"/>
    </xf>
    <xf numFmtId="1" fontId="1" fillId="0" borderId="22" xfId="0" applyNumberFormat="1" applyFont="1" applyBorder="1" applyAlignment="1" applyProtection="1"/>
    <xf numFmtId="1" fontId="3" fillId="58" borderId="22" xfId="0" applyNumberFormat="1" applyFont="1" applyFill="1" applyBorder="1" applyAlignment="1" applyProtection="1"/>
    <xf numFmtId="1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0" t="s">
        <v>184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0" t="s">
        <v>185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2" t="s">
        <v>58</v>
      </c>
      <c r="E8" s="252"/>
      <c r="F8" s="252"/>
      <c r="G8" s="123"/>
      <c r="H8" s="123"/>
      <c r="I8" s="123"/>
    </row>
    <row r="9" spans="1:9" x14ac:dyDescent="0.25">
      <c r="A9" s="121"/>
      <c r="B9" s="121"/>
      <c r="C9" s="121"/>
      <c r="D9" s="257" t="s">
        <v>106</v>
      </c>
      <c r="E9" s="257"/>
      <c r="F9" s="25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3" t="s">
        <v>59</v>
      </c>
      <c r="E13" s="253"/>
      <c r="F13" s="25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4" t="s">
        <v>60</v>
      </c>
      <c r="E16" s="255"/>
      <c r="F16" s="25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9" t="s">
        <v>44</v>
      </c>
      <c r="E19" s="250"/>
      <c r="F19" s="251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9" t="s">
        <v>61</v>
      </c>
      <c r="E20" s="250"/>
      <c r="F20" s="251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9" t="s">
        <v>87</v>
      </c>
      <c r="E21" s="250"/>
      <c r="F21" s="251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9" t="s">
        <v>62</v>
      </c>
      <c r="E22" s="250"/>
      <c r="F22" s="251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6" t="s">
        <v>42</v>
      </c>
      <c r="E23" s="247"/>
      <c r="F23" s="248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3" t="s">
        <v>63</v>
      </c>
      <c r="E24" s="244"/>
      <c r="F24" s="245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0" t="s">
        <v>43</v>
      </c>
      <c r="E25" s="241"/>
      <c r="F25" s="242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7" t="s">
        <v>64</v>
      </c>
      <c r="E26" s="238"/>
      <c r="F26" s="239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8" t="s">
        <v>137</v>
      </c>
      <c r="E27" s="229"/>
      <c r="F27" s="23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4" t="s">
        <v>138</v>
      </c>
      <c r="E28" s="235"/>
      <c r="F28" s="236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1" t="str">
        <f>'1. Forside'!A1</f>
        <v>Sydals Øst Vandforsyning</v>
      </c>
      <c r="B1" s="56"/>
      <c r="C1" s="56"/>
      <c r="D1" s="56"/>
      <c r="E1" s="56"/>
    </row>
    <row r="2" spans="1:5" x14ac:dyDescent="0.25">
      <c r="A2" s="221" t="str">
        <f>'1. Forside'!A2</f>
        <v>V180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2" t="str">
        <f>'1. Forside'!A1</f>
        <v>Sydals Øst Vandforsyning</v>
      </c>
      <c r="B1" s="26"/>
      <c r="C1" s="26"/>
      <c r="D1" s="26"/>
      <c r="E1" s="26"/>
    </row>
    <row r="2" spans="1:5" x14ac:dyDescent="0.25">
      <c r="A2" s="222" t="str">
        <f>'1. Forside'!A2</f>
        <v>V180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177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-16605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-29609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13004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2" t="str">
        <f>'1. Forside'!A1</f>
        <v>Sydals Øst Vandforsyning</v>
      </c>
      <c r="B1" s="26"/>
      <c r="C1" s="26"/>
      <c r="D1" s="26"/>
      <c r="E1" s="26"/>
    </row>
    <row r="2" spans="1:5" x14ac:dyDescent="0.25">
      <c r="A2" s="222" t="str">
        <f>'1. Forside'!A2</f>
        <v>V180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178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-4881205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-2462333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-2418872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-483774.4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Sydals Øst Vandforsyning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179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5471456.6534799058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1347507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208536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67074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1633117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75000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75000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-256843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-256843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1451274</v>
      </c>
      <c r="D27" s="79" t="s">
        <v>0</v>
      </c>
      <c r="E27" s="10">
        <f>IF(C27&lt;0,0,-C27)</f>
        <v>-1451274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3414128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3414128</v>
      </c>
      <c r="D36" s="79" t="s">
        <v>0</v>
      </c>
      <c r="E36" s="10">
        <f>-C36</f>
        <v>-3414128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606054.6534799058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2" t="str">
        <f>'1. Forside'!A1</f>
        <v>Sydals Øst Vandforsyning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2" t="str">
        <f>'1. Forside'!A2</f>
        <v>V180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180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223">
        <v>0</v>
      </c>
      <c r="D7" s="224" t="s">
        <v>0</v>
      </c>
      <c r="E7" s="61">
        <v>0</v>
      </c>
      <c r="F7" s="224" t="s">
        <v>0</v>
      </c>
      <c r="G7" s="61">
        <v>0</v>
      </c>
      <c r="H7" s="224" t="s">
        <v>0</v>
      </c>
      <c r="I7" s="61"/>
      <c r="J7" s="224" t="s">
        <v>0</v>
      </c>
      <c r="K7" s="61"/>
      <c r="L7" s="224" t="s">
        <v>0</v>
      </c>
      <c r="M7" s="26"/>
    </row>
    <row r="8" spans="1:13" x14ac:dyDescent="0.25">
      <c r="A8" s="26"/>
      <c r="B8" s="58" t="s">
        <v>74</v>
      </c>
      <c r="C8" s="225">
        <v>0</v>
      </c>
      <c r="D8" s="224" t="s">
        <v>0</v>
      </c>
      <c r="E8" s="225">
        <v>0</v>
      </c>
      <c r="F8" s="224" t="s">
        <v>0</v>
      </c>
      <c r="G8" s="225">
        <v>0</v>
      </c>
      <c r="H8" s="224" t="s">
        <v>0</v>
      </c>
      <c r="I8" s="61"/>
      <c r="J8" s="224" t="s">
        <v>0</v>
      </c>
      <c r="K8" s="61"/>
      <c r="L8" s="224" t="s">
        <v>0</v>
      </c>
      <c r="M8" s="26"/>
    </row>
    <row r="9" spans="1:13" x14ac:dyDescent="0.25">
      <c r="A9" s="26"/>
      <c r="B9" s="58" t="s">
        <v>73</v>
      </c>
      <c r="C9" s="225">
        <v>0</v>
      </c>
      <c r="D9" s="224" t="s">
        <v>0</v>
      </c>
      <c r="E9" s="225">
        <v>0</v>
      </c>
      <c r="F9" s="224" t="s">
        <v>0</v>
      </c>
      <c r="G9" s="225">
        <v>0</v>
      </c>
      <c r="H9" s="224" t="s">
        <v>0</v>
      </c>
      <c r="I9" s="61"/>
      <c r="J9" s="224" t="s">
        <v>0</v>
      </c>
      <c r="K9" s="61"/>
      <c r="L9" s="224" t="s">
        <v>0</v>
      </c>
      <c r="M9" s="26"/>
    </row>
    <row r="10" spans="1:13" x14ac:dyDescent="0.25">
      <c r="A10" s="26"/>
      <c r="B10" s="204" t="s">
        <v>57</v>
      </c>
      <c r="C10" s="223">
        <v>0</v>
      </c>
      <c r="D10" s="224" t="s">
        <v>0</v>
      </c>
      <c r="E10" s="223">
        <v>0</v>
      </c>
      <c r="F10" s="224" t="s">
        <v>0</v>
      </c>
      <c r="G10" s="223">
        <v>0</v>
      </c>
      <c r="H10" s="224" t="s">
        <v>0</v>
      </c>
      <c r="I10" s="223"/>
      <c r="J10" s="224" t="s">
        <v>0</v>
      </c>
      <c r="K10" s="213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226">
        <f>C7-C8-C9</f>
        <v>0</v>
      </c>
      <c r="D11" s="227" t="s">
        <v>0</v>
      </c>
      <c r="E11" s="226">
        <f>C11+E7-E8-E9</f>
        <v>0</v>
      </c>
      <c r="F11" s="227" t="s">
        <v>0</v>
      </c>
      <c r="G11" s="226">
        <f>E11+G7-G8-G9</f>
        <v>0</v>
      </c>
      <c r="H11" s="227" t="s">
        <v>0</v>
      </c>
      <c r="I11" s="226">
        <f>G11+I7-I8-I9</f>
        <v>0</v>
      </c>
      <c r="J11" s="227" t="s">
        <v>0</v>
      </c>
      <c r="K11" s="226">
        <f>K7-K8-K9+K10+I11</f>
        <v>0</v>
      </c>
      <c r="L11" s="227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Sydals Øst Vandforsyning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1537459.0425559501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-5842.3443617126104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1531616.6981942374</v>
      </c>
      <c r="D13" s="79" t="s">
        <v>0</v>
      </c>
      <c r="E13" s="6">
        <f>C13</f>
        <v>1531616.6981942374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1238282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186</v>
      </c>
      <c r="C16" s="14">
        <f>'6. Gennemførte investeringer'!F12</f>
        <v>260116.90666666668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39633.813333333332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investeringer'!F13</f>
        <v>273333.33333333337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1811366.0533333332</v>
      </c>
      <c r="D19" s="79" t="s">
        <v>0</v>
      </c>
      <c r="E19" s="8">
        <f>C19</f>
        <v>1811366.0533333332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32700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2130000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27000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268489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13004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2466193</v>
      </c>
      <c r="D29" s="79" t="s">
        <v>0</v>
      </c>
      <c r="E29" s="6">
        <f>C29</f>
        <v>2466193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-483774.4</v>
      </c>
      <c r="D31" s="79" t="s">
        <v>0</v>
      </c>
      <c r="E31" s="10">
        <f>C31</f>
        <v>-483774.4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606054.6534799058</v>
      </c>
      <c r="D33" s="79" t="s">
        <v>0</v>
      </c>
      <c r="E33" s="12">
        <f>C33</f>
        <v>606054.6534799058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5931456.0050074756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288371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20.568836689568215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13.182518370458457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4" customFormat="1" x14ac:dyDescent="0.2">
      <c r="A49" s="215"/>
      <c r="B49" s="215"/>
      <c r="C49" s="216"/>
      <c r="D49" s="217"/>
      <c r="E49" s="218"/>
      <c r="F49" s="217"/>
      <c r="G49" s="215"/>
    </row>
    <row r="50" spans="1:7" s="214" customFormat="1" x14ac:dyDescent="0.2">
      <c r="A50" s="215"/>
      <c r="B50" s="215"/>
      <c r="C50" s="216"/>
      <c r="D50" s="217"/>
      <c r="E50" s="218"/>
      <c r="F50" s="217"/>
      <c r="G50" s="215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Sydals Øst Vandforsyning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1537459.0425559501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1537459.0425559501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1537459.0425559501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-5842.3443617126104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Sydals Øst Vandforsyning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9">
        <v>1356192.6214386036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1531616.6981942374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1537459.0425559501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9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Sydals Øst Vandforsyning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53822212.47755833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1238282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1238282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Sydals Øst Vandforsyning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206450</v>
      </c>
      <c r="F8" s="34">
        <f t="shared" ref="F8:F9" si="0">E8/D8</f>
        <v>20645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50393</v>
      </c>
      <c r="F9" s="34">
        <f t="shared" si="0"/>
        <v>671.90666666666664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21316.906666666666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238800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260116.90666666668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173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Sydals Øst Vandforsyning</v>
      </c>
      <c r="B1" s="162"/>
      <c r="C1" s="162"/>
      <c r="D1" s="162"/>
      <c r="E1" s="162"/>
    </row>
    <row r="2" spans="1:5" x14ac:dyDescent="0.25">
      <c r="A2" s="1" t="str">
        <f>'1. Forside'!A2</f>
        <v>V180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21316.906666666666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39633.813333333332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Sydals Øst Vandforsyning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75</v>
      </c>
      <c r="E8" s="32">
        <v>10000000</v>
      </c>
      <c r="F8" s="45">
        <f>E8/D8</f>
        <v>133333.33333333334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500000</v>
      </c>
      <c r="F9" s="45">
        <f t="shared" ref="F9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2016</v>
      </c>
      <c r="D10" s="31">
        <v>75</v>
      </c>
      <c r="E10" s="32">
        <v>10000000</v>
      </c>
      <c r="F10" s="45">
        <f t="shared" ref="F10" si="1">E10/D10</f>
        <v>133333.33333333334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140000</v>
      </c>
      <c r="G11" s="47" t="s">
        <v>0</v>
      </c>
      <c r="H11" s="26"/>
    </row>
    <row r="12" spans="1:8" s="148" customFormat="1" x14ac:dyDescent="0.25">
      <c r="A12" s="26"/>
      <c r="B12" s="107" t="s">
        <v>130</v>
      </c>
      <c r="C12" s="168"/>
      <c r="D12" s="169"/>
      <c r="E12" s="170"/>
      <c r="F12" s="46">
        <f>SUMIF(C8:C10,"2016",F8:F10)</f>
        <v>133333.33333333334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273333.33333333337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1" t="str">
        <f>'1. Forside'!A1</f>
        <v>Sydals Øst Vandforsyning</v>
      </c>
      <c r="B1" s="56"/>
      <c r="C1" s="56"/>
      <c r="D1" s="176"/>
      <c r="E1" s="56"/>
    </row>
    <row r="2" spans="1:5" x14ac:dyDescent="0.25">
      <c r="A2" s="221" t="str">
        <f>'1. Forside'!A2</f>
        <v>V180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32700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32700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187</v>
      </c>
      <c r="C12" s="180">
        <v>2130000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2130000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2" t="s">
        <v>140</v>
      </c>
      <c r="C16" s="263"/>
      <c r="D16" s="264"/>
      <c r="E16" s="56"/>
    </row>
    <row r="17" spans="1:5" x14ac:dyDescent="0.25">
      <c r="A17" s="56"/>
      <c r="B17" s="53" t="s">
        <v>70</v>
      </c>
      <c r="C17" s="51">
        <v>18000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9000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27000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5" t="s">
        <v>141</v>
      </c>
      <c r="C22" s="266"/>
      <c r="D22" s="267"/>
      <c r="E22" s="56"/>
    </row>
    <row r="23" spans="1:5" x14ac:dyDescent="0.25">
      <c r="A23" s="56"/>
      <c r="B23" s="108" t="s">
        <v>142</v>
      </c>
      <c r="C23" s="19">
        <v>1824489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1556000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268489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2015-09-24T15:13:03Z</dcterms:modified>
</cp:coreProperties>
</file>