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25" i="2" l="1"/>
  <c r="F26" i="2"/>
  <c r="F27" i="2"/>
  <c r="F28" i="2"/>
  <c r="F24" i="2"/>
  <c r="F9" i="7" l="1"/>
  <c r="F10" i="7"/>
  <c r="F11" i="7"/>
  <c r="F12" i="7"/>
  <c r="F13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3"/>
  <c r="C22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F22" i="2" l="1"/>
  <c r="F23" i="2"/>
  <c r="C9" i="12" l="1"/>
  <c r="C11" i="12" s="1"/>
  <c r="C31" i="8" s="1"/>
  <c r="E31" i="8" s="1"/>
  <c r="F8" i="2" l="1"/>
  <c r="F8" i="7"/>
  <c r="F14" i="7" s="1"/>
  <c r="F29" i="2" l="1"/>
  <c r="C9" i="10" s="1"/>
  <c r="C15" i="11" l="1"/>
  <c r="C28" i="8" s="1"/>
  <c r="C14" i="4"/>
  <c r="C26" i="8" s="1"/>
  <c r="C25" i="3"/>
  <c r="C24" i="8" s="1"/>
  <c r="F16" i="7"/>
  <c r="C18" i="8" s="1"/>
  <c r="C19" i="3"/>
  <c r="C23" i="8" s="1"/>
  <c r="C8" i="3"/>
  <c r="C21" i="8" s="1"/>
  <c r="C8" i="4"/>
  <c r="C25" i="8" s="1"/>
  <c r="C10" i="10"/>
  <c r="C17" i="8" s="1"/>
  <c r="F3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<sst xmlns="http://schemas.openxmlformats.org/spreadsheetml/2006/main" count="403" uniqueCount="209">
  <si>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</si>
  <si>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</si>
  <si>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</si>
  <si>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</si>
  <si>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</si>
  <si>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</si>
  <si>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</si>
  <si>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</si>
  <si>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</si>
  <si>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</si>
  <si>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</si>
  <si>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</si>
  <si>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</si>
  <si>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</si>
  <si>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</si>
  <si>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</si>
  <si>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</si>
  <si>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</si>
  <si>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</si>
  <si>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</si>
  <si>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</si>
  <si>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</si>
  <si>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</si>
  <si>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</si>
  <si>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</si>
  <si>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</si>
  <si>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</si>
  <si>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</si>
  <si>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</si>
  <si>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</si>
  <si>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</si>
  <si>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</si>
  <si>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</si>
  <si>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</si>
  <si>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</si>
  <si>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</si>
  <si>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</si>
  <si>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</si>
  <si>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</si>
  <si>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</si>
  <si>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</si>
  <si>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</si>
  <si>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</si>
  <si>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</si>
  <si>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</si>
  <si>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</si>
  <si>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</si>
  <si>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</si>
  <si>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</si>
  <si>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</si>
  <si>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</si>
  <si>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</si>
  <si>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</si>
  <si>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</si>
  <si>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</si>
  <si>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</si>
  <si>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</si>
  <si>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</si>
  <si>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</si>
  <si>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</si>
  <si>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</si>
  <si>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</si>
  <si>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</si>
  <si>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</si>
  <si>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</si>
  <si>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</si>
  <si>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</si>
  <si>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</si>
  <si>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</si>
  <si>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</si>
  <si>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</si>
  <si>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</si>
  <si>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</si>
  <si>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</si>
  <si>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</si>
  <si>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</si>
  <si>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</si>
  <si>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</si>
  <si>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</si>
  <si>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</si>
  <si>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</si>
  <si>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</si>
  <si>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</si>
  <si>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</si>
  <si>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</si>
  <si>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</si>
  <si>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</si>
  <si>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</si>
  <si>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</si>
  <si>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</si>
  <si>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</si>
  <si>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</si>
  <si>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</si>
  <si>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</si>
  <si>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</si>
  <si>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</si>
  <si>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</si>
  <si>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</si>
  <si>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</si>
  <si>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</si>
  <si>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</si>
  <si>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</si>
  <si>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</si>
  <si>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</si>
  <si>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</si>
  <si>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</si>
  <si>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</si>
  <si>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</si>
  <si>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</si>
  <si>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</si>
  <si>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</si>
  <si>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</si>
  <si>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</si>
  <si>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</si>
  <si>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</si>
  <si>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</si>
  <si>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</si>
  <si>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</si>
  <si>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</si>
  <si>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</si>
  <si>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</si>
  <si>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</si>
  <si>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</si>
  <si>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</si>
  <si>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</si>
  <si>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</si>
  <si>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</si>
  <si>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</si>
  <si>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</si>
  <si>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</si>
  <si>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</si>
  <si>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</si>
  <si>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</si>
  <si>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</si>
  <si>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</si>
  <si>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</si>
  <si>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</si>
  <si>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</si>
  <si>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</si>
  <si>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</si>
  <si>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</si>
  <si>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</si>
  <si>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</si>
  <si>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</si>
  <si>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</si>
  <si>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</si>
  <si>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</si>
  <si>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</si>
  <si>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</si>
  <si>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</si>
  <si>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</si>
  <si>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</si>
  <si>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</si>
  <si>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</si>
  <si>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</si>
  <si>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</si>
  <si>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</si>
  <si>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</si>
  <si>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</si>
  <si>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</si>
  <si>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</si>
  <si>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</si>
  <si>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</si>
  <si>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</si>
  <si>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</si>
  <si>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</si>
  <si>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</si>
  <si>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</si>
  <si>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</si>
  <si>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</si>
  <si>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</si>
  <si>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</si>
  <si>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</si>
  <si>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</si>
  <si>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</si>
  <si>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</si>
  <si>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</si>
  <si>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</si>
  <si>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</si>
  <si>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</si>
  <si>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</si>
  <si>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Etageareal vandbehandlingsbygning</t>
  </si>
  <si>
    <t>Beluftningsanlæg, rislebakke, Mek./EL</t>
  </si>
  <si>
    <t>Ledningsnet ≤ Ø50 mm</t>
  </si>
  <si>
    <t>Pumpestation (inkl. evt. hydrofor)/trykforøger, Konstruktioner</t>
  </si>
  <si>
    <t>Pumpestation (inkl. evt. hydrofor)/trykforøger, SRO</t>
  </si>
  <si>
    <t>Rentvandsbeholder  insitu støbt</t>
  </si>
  <si>
    <t>Skelbrønd, Konstruktioner</t>
  </si>
  <si>
    <t>SRO-anlæg, vandværk</t>
  </si>
  <si>
    <t>SRO-brønd/kvarterbrønd/sektionsbrønd, Konstruktioner</t>
  </si>
  <si>
    <t>SRO-brønd/kvarterbrønd/sektionsbrønd, SRO</t>
  </si>
  <si>
    <t>Stik på ledningsnet, Konstruktioner</t>
  </si>
  <si>
    <t>Udpumpningsanlæg, Freqvensomformer</t>
  </si>
  <si>
    <t>Ventiler på ledningsnet ≤ Ø50 mm</t>
  </si>
  <si>
    <t>Ø 50mm &lt; Ledningsnet ≤ Ø110 mm</t>
  </si>
  <si>
    <t>Ø110 mm &lt; Ledningsnet ≤ Ø 250 mm</t>
  </si>
  <si>
    <t>Ventiler på Ø 250 mm &lt; Ledningsnet ≤ Ø 500mm</t>
  </si>
  <si>
    <t>Dokumenteret Drikkevandssikkerhed</t>
  </si>
  <si>
    <t>Boring (inkl. etablering, forerør, filter og prøvepumpning)</t>
  </si>
  <si>
    <t>2014</t>
  </si>
  <si>
    <t>36</t>
  </si>
  <si>
    <t>Etageareal kontor og mandskabsfaciliteter</t>
  </si>
  <si>
    <t>40</t>
  </si>
  <si>
    <t>63</t>
  </si>
  <si>
    <t>Tillæg for afgift for ledningsført vand i 2016</t>
  </si>
  <si>
    <t>Afgift for ledningsført vand</t>
  </si>
  <si>
    <t>Thisted Drikkevand AS</t>
  </si>
  <si>
    <t>V184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</si>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</sst>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Thisted Drikkevand AS</v>
      </c>
      <c r="B1" s="56"/>
      <c r="C1" s="56"/>
      <c r="D1" s="56"/>
      <c r="E1" s="56"/>
    </row>
    <row r="2" spans="1:5" x14ac:dyDescent="0.25">
      <c r="A2" s="220" t="str">
        <f>'1. Forside'!A2</f>
        <v>V184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197</v>
      </c>
      <c r="C7" s="51">
        <v>75000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75000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Thisted Drikkevand AS</v>
      </c>
      <c r="B1" s="26"/>
      <c r="C1" s="26"/>
      <c r="D1" s="26"/>
      <c r="E1" s="26"/>
    </row>
    <row r="2" spans="1:5" x14ac:dyDescent="0.25">
      <c r="A2" s="221" t="str">
        <f>'1. Forside'!A2</f>
        <v>V184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1140000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1140000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1139593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1468687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-329094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Thisted Drikkevand AS</v>
      </c>
      <c r="B1" s="26"/>
      <c r="C1" s="26"/>
      <c r="D1" s="26"/>
      <c r="E1" s="26"/>
    </row>
    <row r="2" spans="1:5" x14ac:dyDescent="0.25">
      <c r="A2" s="221" t="str">
        <f>'1. Forside'!A2</f>
        <v>V184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-4886313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-2960963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-1925350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-385070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Drikkevand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53696339.513911322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10996221.24915632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1412915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-147109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1909090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14171117.24915632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394504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230353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624857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-1046359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-12191028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-1290619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-14528006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267968.24915632047</v>
      </c>
      <c r="D27" s="79" t="s">
        <v>0</v>
      </c>
      <c r="E27" s="10">
        <f>IF(C27&lt;0,0,-C27)</f>
        <v>-267968.24915632047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3683134</v>
      </c>
      <c r="D29" s="79" t="s">
        <v>0</v>
      </c>
      <c r="E29" s="10">
        <f>-C29</f>
        <v>-3683134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51576976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51576976</v>
      </c>
      <c r="D36" s="79" t="s">
        <v>0</v>
      </c>
      <c r="E36" s="10">
        <f>-C36</f>
        <v>-51576976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-1831738.7352449968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Thisted Drikkevand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7025893</v>
      </c>
      <c r="D7" s="222" t="s">
        <v>0</v>
      </c>
      <c r="E7" s="223">
        <v>7570001</v>
      </c>
      <c r="F7" s="222" t="s">
        <v>0</v>
      </c>
      <c r="G7" s="223">
        <v>7027843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1189714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3683134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-2153045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7025893</v>
      </c>
      <c r="D11" s="226" t="s">
        <v>0</v>
      </c>
      <c r="E11" s="55">
        <f>C11+E7-E8-E9</f>
        <v>13406180</v>
      </c>
      <c r="F11" s="226" t="s">
        <v>0</v>
      </c>
      <c r="G11" s="55">
        <f>E11+G7-G8-G9</f>
        <v>16750889</v>
      </c>
      <c r="H11" s="226" t="s">
        <v>0</v>
      </c>
      <c r="I11" s="55">
        <f>G11+I7-I8-I9</f>
        <v>16750889</v>
      </c>
      <c r="J11" s="226" t="s">
        <v>0</v>
      </c>
      <c r="K11" s="55">
        <f>K7-K8-K9+K10+I11</f>
        <v>14597844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Drikkevand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15810557.66740188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-60080.119136127141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-790528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14959949.548265753</v>
      </c>
      <c r="D13" s="79" t="s">
        <v>0</v>
      </c>
      <c r="E13" s="6">
        <f>C13</f>
        <v>14959949.548265753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10734561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208</v>
      </c>
      <c r="C16" s="14">
        <f>'6. Gennemførte investeringer'!F31</f>
        <v>2740834.4195875963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-417331.54428571439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769000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13827063.875301883</v>
      </c>
      <c r="D19" s="79" t="s">
        <v>0</v>
      </c>
      <c r="E19" s="8">
        <f>C19</f>
        <v>13827063.875301883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19335000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206900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1447748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75000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1140000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-329094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21908554</v>
      </c>
      <c r="D29" s="79" t="s">
        <v>0</v>
      </c>
      <c r="E29" s="6">
        <f>C29</f>
        <v>21908554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-385070</v>
      </c>
      <c r="D31" s="79" t="s">
        <v>0</v>
      </c>
      <c r="E31" s="10">
        <f>C31</f>
        <v>-385070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-1831738.7352449968</v>
      </c>
      <c r="D33" s="79" t="s">
        <v>0</v>
      </c>
      <c r="E33" s="12">
        <f>C33</f>
        <v>-1831738.7352449968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48478758.688322641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3139404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15.442026157934004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9.283213848336386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Thisted Drikkevand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15810557.66740188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15810557.66740188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15810557.66740188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-60080.119136127141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Thisted Drikkevand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9562225.2772446573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15750477.548265753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15810557.66740188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3941572.0264832885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790528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Thisted Drikkevand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486790011.56459546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10734561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10734561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2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Thisted Drikkevand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10</v>
      </c>
      <c r="E8" s="32">
        <v>2120612</v>
      </c>
      <c r="F8" s="34">
        <f t="shared" ref="F8:F23" si="0">E8/D8</f>
        <v>212061.2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75</v>
      </c>
      <c r="E9" s="32">
        <v>1615138</v>
      </c>
      <c r="F9" s="34">
        <f t="shared" ref="F9:F21" si="1">E9/D9</f>
        <v>21535.173333333332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25</v>
      </c>
      <c r="E10" s="32">
        <v>42695</v>
      </c>
      <c r="F10" s="34">
        <f t="shared" si="1"/>
        <v>1707.8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75</v>
      </c>
      <c r="E11" s="32">
        <v>628327</v>
      </c>
      <c r="F11" s="34">
        <f t="shared" si="1"/>
        <v>8377.6933333333327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50</v>
      </c>
      <c r="E12" s="32">
        <v>108049</v>
      </c>
      <c r="F12" s="34">
        <f t="shared" si="1"/>
        <v>2160.98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2014</v>
      </c>
      <c r="D13" s="31">
        <v>10</v>
      </c>
      <c r="E13" s="32">
        <v>85563</v>
      </c>
      <c r="F13" s="34">
        <f t="shared" si="1"/>
        <v>8556.2999999999993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2014</v>
      </c>
      <c r="D14" s="31">
        <v>50</v>
      </c>
      <c r="E14" s="32">
        <v>1028718</v>
      </c>
      <c r="F14" s="34">
        <f t="shared" si="1"/>
        <v>20574.36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2014</v>
      </c>
      <c r="D15" s="31">
        <v>50</v>
      </c>
      <c r="E15" s="32">
        <v>188074</v>
      </c>
      <c r="F15" s="34">
        <f t="shared" si="1"/>
        <v>3761.48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10</v>
      </c>
      <c r="E16" s="32">
        <v>308615</v>
      </c>
      <c r="F16" s="34">
        <f t="shared" si="1"/>
        <v>30861.5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2014</v>
      </c>
      <c r="D17" s="31">
        <v>50</v>
      </c>
      <c r="E17" s="32">
        <v>166052</v>
      </c>
      <c r="F17" s="34">
        <f t="shared" si="1"/>
        <v>3321.04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2014</v>
      </c>
      <c r="D18" s="31">
        <v>10</v>
      </c>
      <c r="E18" s="32">
        <v>96905</v>
      </c>
      <c r="F18" s="34">
        <f t="shared" si="1"/>
        <v>9690.5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2014</v>
      </c>
      <c r="D19" s="31">
        <v>75</v>
      </c>
      <c r="E19" s="32">
        <v>467713</v>
      </c>
      <c r="F19" s="34">
        <f t="shared" si="1"/>
        <v>6236.1733333333332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>
        <v>2014</v>
      </c>
      <c r="D20" s="31">
        <v>25</v>
      </c>
      <c r="E20" s="32">
        <v>66113</v>
      </c>
      <c r="F20" s="34">
        <f t="shared" si="1"/>
        <v>2644.52</v>
      </c>
      <c r="G20" s="35" t="s">
        <v>0</v>
      </c>
      <c r="H20" s="26"/>
    </row>
    <row r="21" spans="1:8" s="148" customFormat="1" x14ac:dyDescent="0.25">
      <c r="A21" s="26"/>
      <c r="B21" s="29" t="s">
        <v>193</v>
      </c>
      <c r="C21" s="30">
        <v>2014</v>
      </c>
      <c r="D21" s="31">
        <v>75</v>
      </c>
      <c r="E21" s="32">
        <v>1438734</v>
      </c>
      <c r="F21" s="34">
        <f t="shared" si="1"/>
        <v>19183.12</v>
      </c>
      <c r="G21" s="35" t="s">
        <v>0</v>
      </c>
      <c r="H21" s="26"/>
    </row>
    <row r="22" spans="1:8" s="148" customFormat="1" x14ac:dyDescent="0.25">
      <c r="A22" s="26"/>
      <c r="B22" s="29" t="s">
        <v>194</v>
      </c>
      <c r="C22" s="30">
        <v>2014</v>
      </c>
      <c r="D22" s="31">
        <v>75</v>
      </c>
      <c r="E22" s="32">
        <v>3208811</v>
      </c>
      <c r="F22" s="34">
        <f t="shared" si="0"/>
        <v>42784.146666666667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>
        <v>2014</v>
      </c>
      <c r="D23" s="31">
        <v>75</v>
      </c>
      <c r="E23" s="32">
        <v>1372984</v>
      </c>
      <c r="F23" s="34">
        <f t="shared" si="0"/>
        <v>18306.453333333335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2014</v>
      </c>
      <c r="D24" s="31">
        <v>75</v>
      </c>
      <c r="E24" s="32">
        <v>8929</v>
      </c>
      <c r="F24" s="34">
        <f t="shared" ref="F24" si="2">E24/D24</f>
        <v>119.05333333333333</v>
      </c>
      <c r="G24" s="35" t="s">
        <v>0</v>
      </c>
      <c r="H24" s="26"/>
    </row>
    <row r="25" spans="1:8" s="148" customFormat="1" x14ac:dyDescent="0.25">
      <c r="A25" s="26"/>
      <c r="B25" s="29" t="s">
        <v>181</v>
      </c>
      <c r="C25" s="30" t="s">
        <v>199</v>
      </c>
      <c r="D25" s="31" t="s">
        <v>200</v>
      </c>
      <c r="E25" s="32">
        <v>48370</v>
      </c>
      <c r="F25" s="34">
        <f t="shared" ref="F25:F28" si="3">E25/D25</f>
        <v>1343.6111111111111</v>
      </c>
      <c r="G25" s="35" t="s">
        <v>0</v>
      </c>
      <c r="H25" s="26"/>
    </row>
    <row r="26" spans="1:8" s="148" customFormat="1" x14ac:dyDescent="0.25">
      <c r="A26" s="26"/>
      <c r="B26" s="29" t="s">
        <v>201</v>
      </c>
      <c r="C26" s="30" t="s">
        <v>199</v>
      </c>
      <c r="D26" s="31" t="s">
        <v>202</v>
      </c>
      <c r="E26" s="32">
        <v>174537</v>
      </c>
      <c r="F26" s="34">
        <f t="shared" si="3"/>
        <v>4363.4250000000002</v>
      </c>
      <c r="G26" s="35" t="s">
        <v>0</v>
      </c>
      <c r="H26" s="26"/>
    </row>
    <row r="27" spans="1:8" s="148" customFormat="1" x14ac:dyDescent="0.25">
      <c r="A27" s="26"/>
      <c r="B27" s="29" t="s">
        <v>191</v>
      </c>
      <c r="C27" s="30" t="s">
        <v>199</v>
      </c>
      <c r="D27" s="31" t="s">
        <v>203</v>
      </c>
      <c r="E27" s="32">
        <v>10995</v>
      </c>
      <c r="F27" s="34">
        <f t="shared" si="3"/>
        <v>174.52380952380952</v>
      </c>
      <c r="G27" s="35" t="s">
        <v>0</v>
      </c>
      <c r="H27" s="26"/>
    </row>
    <row r="28" spans="1:8" s="148" customFormat="1" x14ac:dyDescent="0.25">
      <c r="A28" s="26"/>
      <c r="B28" s="29" t="s">
        <v>193</v>
      </c>
      <c r="C28" s="30" t="s">
        <v>199</v>
      </c>
      <c r="D28" s="31" t="s">
        <v>203</v>
      </c>
      <c r="E28" s="32">
        <v>15005</v>
      </c>
      <c r="F28" s="34">
        <f t="shared" si="3"/>
        <v>238.17460317460316</v>
      </c>
      <c r="G28" s="35" t="s">
        <v>0</v>
      </c>
      <c r="H28" s="26"/>
    </row>
    <row r="29" spans="1:8" s="148" customFormat="1" x14ac:dyDescent="0.25">
      <c r="A29" s="26"/>
      <c r="B29" s="23" t="s">
        <v>71</v>
      </c>
      <c r="C29" s="158"/>
      <c r="D29" s="158"/>
      <c r="E29" s="158"/>
      <c r="F29" s="36">
        <f>SUM(F8:F28)</f>
        <v>418001.2278571428</v>
      </c>
      <c r="G29" s="37" t="s">
        <v>0</v>
      </c>
      <c r="H29" s="26"/>
    </row>
    <row r="30" spans="1:8" s="148" customFormat="1" x14ac:dyDescent="0.25">
      <c r="A30" s="26"/>
      <c r="B30" s="107" t="s">
        <v>132</v>
      </c>
      <c r="C30" s="159"/>
      <c r="D30" s="159"/>
      <c r="E30" s="159"/>
      <c r="F30" s="66">
        <v>2322833.1917304536</v>
      </c>
      <c r="G30" s="37" t="s">
        <v>0</v>
      </c>
      <c r="H30" s="26"/>
    </row>
    <row r="31" spans="1:8" s="148" customFormat="1" x14ac:dyDescent="0.25">
      <c r="A31" s="26"/>
      <c r="B31" s="39" t="s">
        <v>68</v>
      </c>
      <c r="C31" s="160"/>
      <c r="D31" s="160"/>
      <c r="E31" s="161"/>
      <c r="F31" s="38">
        <f>F29+F30</f>
        <v>2740834.4195875963</v>
      </c>
      <c r="G31" s="38" t="s">
        <v>0</v>
      </c>
      <c r="H31" s="26"/>
    </row>
    <row r="32" spans="1:8" s="148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48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hidden="1" x14ac:dyDescent="0.25"/>
    <row r="36" spans="1:8" s="148" customFormat="1" hidden="1" x14ac:dyDescent="0.25"/>
    <row r="37" spans="1:8" s="148" customFormat="1" hidden="1" x14ac:dyDescent="0.25"/>
    <row r="38" spans="1:8" s="148" customFormat="1" ht="14.45" hidden="1" customHeight="1" x14ac:dyDescent="0.25"/>
    <row r="39" spans="1:8" s="148" customFormat="1" ht="14.45" hidden="1" customHeight="1" x14ac:dyDescent="0.25"/>
    <row r="40" spans="1:8" s="148" customFormat="1" ht="15" hidden="1" customHeight="1" x14ac:dyDescent="0.25"/>
    <row r="41" spans="1:8" s="148" customFormat="1" ht="1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idden="1" x14ac:dyDescent="0.25"/>
    <row r="46" spans="1:8" s="148" customFormat="1" hidden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Thisted Drikkevand AS</v>
      </c>
      <c r="B1" s="162"/>
      <c r="C1" s="162"/>
      <c r="D1" s="162"/>
      <c r="E1" s="162"/>
    </row>
    <row r="2" spans="1:5" x14ac:dyDescent="0.25">
      <c r="A2" s="1" t="str">
        <f>'1. Forside'!A2</f>
        <v>V184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838834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414500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investeringer'!F29</f>
        <v>418001.2278571428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-417331.54428571439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Thisted Drikkevand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1850000</v>
      </c>
      <c r="F8" s="45">
        <f>E8/D8</f>
        <v>185000</v>
      </c>
      <c r="G8" s="35" t="s">
        <v>0</v>
      </c>
      <c r="H8" s="26"/>
    </row>
    <row r="9" spans="1:8" s="148" customFormat="1" x14ac:dyDescent="0.25">
      <c r="A9" s="26"/>
      <c r="B9" s="29" t="s">
        <v>198</v>
      </c>
      <c r="C9" s="30">
        <v>2015</v>
      </c>
      <c r="D9" s="31">
        <v>30</v>
      </c>
      <c r="E9" s="32">
        <v>1100000</v>
      </c>
      <c r="F9" s="45">
        <f t="shared" ref="F9:F13" si="0">E9/D9</f>
        <v>36666.666666666664</v>
      </c>
      <c r="G9" s="35" t="s">
        <v>0</v>
      </c>
      <c r="H9" s="26"/>
    </row>
    <row r="10" spans="1:8" s="148" customFormat="1" x14ac:dyDescent="0.25">
      <c r="A10" s="26"/>
      <c r="B10" s="29" t="s">
        <v>194</v>
      </c>
      <c r="C10" s="30">
        <v>2015</v>
      </c>
      <c r="D10" s="31">
        <v>75</v>
      </c>
      <c r="E10" s="32">
        <v>12050000</v>
      </c>
      <c r="F10" s="45">
        <f t="shared" si="0"/>
        <v>160666.66666666666</v>
      </c>
      <c r="G10" s="35" t="s">
        <v>0</v>
      </c>
      <c r="H10" s="26"/>
    </row>
    <row r="11" spans="1:8" s="148" customFormat="1" x14ac:dyDescent="0.25">
      <c r="A11" s="26"/>
      <c r="B11" s="29" t="s">
        <v>198</v>
      </c>
      <c r="C11" s="30">
        <v>2016</v>
      </c>
      <c r="D11" s="31">
        <v>30</v>
      </c>
      <c r="E11" s="32">
        <v>1100000</v>
      </c>
      <c r="F11" s="45">
        <f t="shared" si="0"/>
        <v>36666.666666666664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2016</v>
      </c>
      <c r="D12" s="31">
        <v>75</v>
      </c>
      <c r="E12" s="32">
        <v>12000000</v>
      </c>
      <c r="F12" s="45">
        <f t="shared" si="0"/>
        <v>160000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>
        <v>2016</v>
      </c>
      <c r="D13" s="31">
        <v>10</v>
      </c>
      <c r="E13" s="32">
        <v>1900000</v>
      </c>
      <c r="F13" s="45">
        <f t="shared" si="0"/>
        <v>190000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382333.33333333331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386666.66666666663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769000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Thisted Drikkevand AS</v>
      </c>
      <c r="B1" s="56"/>
      <c r="C1" s="56"/>
      <c r="D1" s="176"/>
      <c r="E1" s="56"/>
    </row>
    <row r="2" spans="1:5" x14ac:dyDescent="0.25">
      <c r="A2" s="220" t="str">
        <f>'1. Forside'!A2</f>
        <v>V184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204</v>
      </c>
      <c r="C11" s="178"/>
      <c r="D11" s="179"/>
      <c r="E11" s="56"/>
    </row>
    <row r="12" spans="1:5" x14ac:dyDescent="0.25">
      <c r="A12" s="56"/>
      <c r="B12" s="53" t="s">
        <v>205</v>
      </c>
      <c r="C12" s="180">
        <v>19335000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19335000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197000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9900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206900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19571813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18124065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1447748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2015-06-09T12:05:01Z</cp:lastPrinted>
  <dcterms:created xsi:type="dcterms:W3CDTF">2014-01-17T08:54:17Z</dcterms:created>
  <dcterms:modified xsi:type="dcterms:W3CDTF">2015-09-27T20:17:29Z</dcterms:modified>
</cp:coreProperties>
</file>