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Q3" i="16" l="1"/>
  <c r="O3" i="16"/>
  <c r="J3" i="16"/>
  <c r="J4" i="16"/>
  <c r="J5" i="16"/>
  <c r="J6" i="16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K3" i="16"/>
  <c r="G3" i="16"/>
  <c r="F3" i="17" l="1"/>
  <c r="G3" i="17"/>
  <c r="H4" i="16" l="1"/>
  <c r="M3" i="16" s="1"/>
  <c r="I4" i="16"/>
  <c r="N3" i="16" s="1"/>
  <c r="K4" i="16"/>
  <c r="P3" i="16" s="1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H5" i="16"/>
  <c r="K5" i="16"/>
  <c r="I6" i="16"/>
  <c r="J3" i="24"/>
  <c r="M3" i="24" s="1"/>
  <c r="G5" i="16"/>
  <c r="L3" i="16" s="1"/>
  <c r="H6" i="16"/>
  <c r="G6" i="16"/>
  <c r="K6" i="16"/>
  <c r="B9" i="12" l="1"/>
  <c r="B10" i="12" s="1"/>
  <c r="H3" i="17"/>
  <c r="B4" i="12" s="1"/>
  <c r="I2" i="15"/>
  <c r="K2" i="15" s="1"/>
  <c r="B2" i="12" s="1"/>
  <c r="B3" i="12" l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<sst xmlns="http://schemas.openxmlformats.org/spreadsheetml/2006/main" count="121" uniqueCount="79">
  <si>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</si>
  <si>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</si>
  <si>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</si>
  <si>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</si>
  <si>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</si>
  <si>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</si>
  <si>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</si>
  <si>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</si>
  <si>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</si>
  <si>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</si>
  <si>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</si>
  <si>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</si>
  <si>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</si>
  <si>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</si>
  <si>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</si>
  <si>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</si>
  <si>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</si>
  <si>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</si>
  <si>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</si>
  <si>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</si>
  <si>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</si>
  <si>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</si>
  <si>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</si>
  <si>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</si>
  <si>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Vandbesparende tiltag</t>
  </si>
  <si>
    <t>Beredskabsplan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</si>
  <si>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</si>
  <si>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</si>
  <si>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</si>
  <si>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</si>
  <si>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</si>
  <si>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</si>
  <si>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</si>
  <si>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</si>
  <si>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</si>
  <si>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</si>
  <si>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</si>
  <si>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</si>
  <si>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</si>
  <si>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</si>
  <si>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</si>
  <si>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</si>
  <si>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</si>
  <si>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</si>
  <si>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</si>
  <si>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</si>
  <si>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</si>
  <si>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</si>
  <si>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</si>
  <si>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</si>
  <si>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</si>
  <si>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</si>
  <si>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</si>
  <si>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</si>
  <si>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</si>
  <si>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</si>
  <si>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</si>
  <si>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</si>
  <si>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</si>
  <si>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</si>
  <si>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</si>
  <si>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</si>
  <si>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</si>
  <si>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</si>
  <si>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</si>
  <si>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</si>
  <si>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</si>
  <si>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</si>
  <si>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</si>
  <si>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</si>
  <si>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</si>
  <si>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</si>
  <si>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</si>
  <si>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</si>
  <si>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</si>
  <si>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</si>
  <si>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</si>
  <si>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</si>
  <si>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SMS-service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</si>
</sst>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5408924.7193999998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406000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76557.315880000009</v>
      </c>
      <c r="C4" t="s">
        <v>11</v>
      </c>
    </row>
    <row r="5" spans="1:3" s="26" customFormat="1" x14ac:dyDescent="0.25">
      <c r="A5" s="3" t="s">
        <v>12</v>
      </c>
      <c r="B5" s="49">
        <f>SUM(B2:B4)</f>
        <v>5891482.0352799995</v>
      </c>
      <c r="C5" s="64" t="s">
        <v>11</v>
      </c>
    </row>
    <row r="6" spans="1:3" x14ac:dyDescent="0.25">
      <c r="A6" s="48" t="s">
        <v>0</v>
      </c>
      <c r="B6" s="39">
        <f>Investeringer!E3</f>
        <v>2828044.4251933643</v>
      </c>
      <c r="C6" s="23" t="s">
        <v>11</v>
      </c>
    </row>
    <row r="7" spans="1:3" x14ac:dyDescent="0.25">
      <c r="A7" s="4" t="s">
        <v>1</v>
      </c>
      <c r="B7" s="36">
        <f>Investeringer!F3</f>
        <v>662496.36806682288</v>
      </c>
      <c r="C7" t="s">
        <v>11</v>
      </c>
    </row>
    <row r="8" spans="1:3" x14ac:dyDescent="0.25">
      <c r="A8" s="4" t="s">
        <v>2</v>
      </c>
      <c r="B8" s="36">
        <f>Investeringer!G3</f>
        <v>118000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24000.900615999999</v>
      </c>
      <c r="C9" t="s">
        <v>11</v>
      </c>
    </row>
    <row r="10" spans="1:3" s="22" customFormat="1" x14ac:dyDescent="0.25">
      <c r="A10" s="3" t="s">
        <v>50</v>
      </c>
      <c r="B10" s="49">
        <f>SUM(B6:B9)</f>
        <v>3632541.6938761869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7198517.7999999998</v>
      </c>
      <c r="C11" t="s">
        <v>11</v>
      </c>
    </row>
    <row r="12" spans="1:3" s="22" customFormat="1" x14ac:dyDescent="0.25">
      <c r="A12" s="3" t="s">
        <v>72</v>
      </c>
      <c r="B12" s="49">
        <f>SUM(B11:B11)</f>
        <v>7198517.7999999998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16722541.529156186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16870565.118911479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B4" sqref="B4"/>
    </sheetView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5684416.0599999996</v>
      </c>
      <c r="C2" s="50">
        <v>40376.19</v>
      </c>
      <c r="D2" s="50">
        <f>B2+C2</f>
        <v>5724792.25</v>
      </c>
      <c r="E2" s="51">
        <f>D2</f>
        <v>5724792.25</v>
      </c>
      <c r="F2" s="50">
        <v>5796198.0250668079</v>
      </c>
      <c r="G2" s="50">
        <v>0</v>
      </c>
      <c r="H2" s="50">
        <f>F2-G2</f>
        <v>5796198.0250668079</v>
      </c>
      <c r="I2" s="50">
        <f>AVERAGEIF(E2:E4,"&lt;&gt;0")</f>
        <v>5408924.7193999998</v>
      </c>
      <c r="J2" s="50">
        <v>4005163.0855337605</v>
      </c>
      <c r="K2" s="40">
        <f>IF(H2&gt;I2,IF(I2&gt;J2,I2,J2),H2)</f>
        <v>5408924.7193999998</v>
      </c>
    </row>
    <row r="3" spans="1:11" s="23" customFormat="1" x14ac:dyDescent="0.25">
      <c r="A3" s="28">
        <v>2014</v>
      </c>
      <c r="B3" s="50">
        <v>5088986</v>
      </c>
      <c r="C3" s="50"/>
      <c r="D3" s="50">
        <f t="shared" ref="D3:D4" si="0">B3+C3</f>
        <v>5088986</v>
      </c>
      <c r="E3" s="51">
        <f>D3*Pristalsregulering!C7</f>
        <v>5093057.1887999997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F9"/>
  <sheetViews>
    <sheetView topLeftCell="K1" workbookViewId="0">
      <selection activeCell="Q4" sqref="Q4"/>
    </sheetView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customWidth="1"/>
    <col min="7" max="7" width="30.7109375" style="56" customWidth="1"/>
    <col min="8" max="9" width="30.7109375" customWidth="1"/>
    <col min="10" max="10" width="30.7109375" style="22" customWidth="1"/>
    <col min="11" max="11" width="30.7109375" customWidth="1"/>
    <col min="12" max="12" width="30.7109375" style="56" customWidth="1"/>
    <col min="13" max="14" width="30.7109375" customWidth="1"/>
    <col min="15" max="15" width="30.7109375" style="22" customWidth="1"/>
    <col min="16" max="16" width="30.7109375" customWidth="1"/>
    <col min="17" max="17" width="30.7109375" style="56" customWidth="1"/>
    <col min="18" max="18" width="9.140625" hidden="1" customWidth="1"/>
    <col min="19" max="78" width="0" hidden="1" customWidth="1"/>
    <col min="79" max="79" width="9.140625" hidden="1" customWidth="1"/>
    <col min="80" max="118" width="0" hidden="1" customWidth="1"/>
    <col min="119" max="119" width="9.140625" hidden="1" customWidth="1"/>
    <col min="120" max="120" width="0" hidden="1" customWidth="1"/>
    <col min="121" max="121" width="9.140625" hidden="1" customWidth="1"/>
    <col min="122" max="124" width="0" hidden="1" customWidth="1"/>
    <col min="125" max="125" width="9.140625" hidden="1" customWidth="1"/>
    <col min="126" max="126" width="0" hidden="1" customWidth="1"/>
    <col min="127" max="127" width="9.140625" hidden="1" customWidth="1"/>
    <col min="128" max="139" width="0" hidden="1" customWidth="1"/>
    <col min="140" max="140" width="9.140625" hidden="1" customWidth="1"/>
    <col min="141" max="179" width="0" hidden="1" customWidth="1"/>
    <col min="180" max="180" width="9.140625" hidden="1" customWidth="1"/>
    <col min="181" max="181" width="0" hidden="1" customWidth="1"/>
    <col min="182" max="182" width="9.140625" hidden="1" customWidth="1"/>
    <col min="183" max="185" width="0" hidden="1" customWidth="1"/>
    <col min="186" max="186" width="9.140625" hidden="1" customWidth="1"/>
    <col min="187" max="187" width="0" hidden="1" customWidth="1"/>
    <col min="188" max="188" width="9.140625" hidden="1" customWidth="1"/>
    <col min="189" max="219" width="0" hidden="1" customWidth="1"/>
    <col min="220" max="220" width="9.140625" hidden="1" customWidth="1"/>
    <col min="221" max="221" width="0" hidden="1" customWidth="1"/>
    <col min="222" max="222" width="9.140625" hidden="1" customWidth="1"/>
    <col min="223" max="225" width="0" hidden="1" customWidth="1"/>
    <col min="226" max="226" width="9.140625" hidden="1" customWidth="1"/>
    <col min="227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231" width="0" hidden="1" customWidth="1"/>
    <col min="232" max="232" width="9.140625" hidden="1" customWidth="1"/>
    <col min="233" max="233" width="0" hidden="1" customWidth="1"/>
    <col min="234" max="234" width="9.140625" hidden="1" customWidth="1"/>
    <col min="235" max="235" width="0" hidden="1" customWidth="1"/>
    <col min="236" max="236" width="9.140625" hidden="1" customWidth="1"/>
    <col min="237" max="240" width="0" hidden="1" customWidth="1"/>
    <col min="241" max="241" width="9.140625" hidden="1" customWidth="1"/>
    <col min="242" max="242" width="0" hidden="1" customWidth="1"/>
    <col min="243" max="243" width="9.140625" hidden="1" customWidth="1"/>
    <col min="244" max="246" width="0" hidden="1" customWidth="1"/>
    <col min="247" max="247" width="9.140625" hidden="1" customWidth="1"/>
    <col min="248" max="248" width="0" hidden="1" customWidth="1"/>
    <col min="249" max="249" width="9.140625" hidden="1" customWidth="1"/>
    <col min="250" max="280" width="0" hidden="1" customWidth="1"/>
    <col min="281" max="281" width="9.140625" hidden="1" customWidth="1"/>
    <col min="282" max="282" width="0" hidden="1" customWidth="1"/>
    <col min="283" max="283" width="9.140625" hidden="1" customWidth="1"/>
    <col min="284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0" width="0" hidden="1" customWidth="1"/>
    <col min="291" max="291" width="9.140625" hidden="1" customWidth="1"/>
    <col min="292" max="292" width="0" hidden="1" customWidth="1"/>
    <col min="293" max="293" width="9.140625" hidden="1" customWidth="1"/>
    <col min="294" max="294" width="0" hidden="1" customWidth="1"/>
    <col min="295" max="295" width="9.140625" hidden="1" customWidth="1"/>
    <col min="296" max="296" width="0" hidden="1" customWidth="1"/>
    <col min="297" max="297" width="9.140625" hidden="1" customWidth="1"/>
    <col min="298" max="320" width="0" hidden="1" customWidth="1"/>
    <col min="321" max="321" width="9.140625" hidden="1" customWidth="1"/>
    <col min="322" max="322" width="0" hidden="1" customWidth="1"/>
    <col min="323" max="323" width="9.140625" hidden="1" customWidth="1"/>
    <col min="324" max="326" width="0" hidden="1" customWidth="1"/>
    <col min="327" max="327" width="9.140625" hidden="1" customWidth="1"/>
    <col min="328" max="328" width="0" hidden="1" customWidth="1"/>
    <col min="329" max="329" width="9.140625" hidden="1" customWidth="1"/>
    <col min="330" max="330" width="0" hidden="1" customWidth="1"/>
    <col min="331" max="331" width="9.140625" hidden="1" customWidth="1"/>
    <col min="332" max="332" width="0" hidden="1" customWidth="1"/>
    <col min="333" max="333" width="9.140625" hidden="1" customWidth="1"/>
    <col min="334" max="334" width="0" hidden="1" customWidth="1"/>
    <col min="335" max="335" width="9.140625" hidden="1" customWidth="1"/>
    <col min="336" max="336" width="0" hidden="1" customWidth="1"/>
    <col min="337" max="337" width="9.140625" hidden="1" customWidth="1"/>
    <col min="338" max="338" width="0" hidden="1" customWidth="1"/>
    <col min="339" max="339" width="9.140625" hidden="1" customWidth="1"/>
    <col min="340" max="340" width="0" hidden="1" customWidth="1"/>
    <col min="341" max="341" width="9.140625" hidden="1" customWidth="1"/>
    <col min="342" max="342" width="0" hidden="1" customWidth="1"/>
    <col min="343" max="343" width="9.140625" hidden="1" customWidth="1"/>
    <col min="344" max="344" width="0" hidden="1" customWidth="1"/>
    <col min="345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10"/>
      <c r="I1" s="10"/>
      <c r="J1" s="10"/>
      <c r="K1" s="10"/>
      <c r="L1" s="76" t="s">
        <v>77</v>
      </c>
      <c r="M1" s="10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78</v>
      </c>
      <c r="F2" s="35" t="s">
        <v>25</v>
      </c>
      <c r="G2" s="57" t="s">
        <v>22</v>
      </c>
      <c r="H2" s="35" t="s">
        <v>23</v>
      </c>
      <c r="I2" s="35" t="s">
        <v>24</v>
      </c>
      <c r="J2" s="35" t="s">
        <v>78</v>
      </c>
      <c r="K2" s="35" t="s">
        <v>25</v>
      </c>
      <c r="L2" s="58" t="s">
        <v>22</v>
      </c>
      <c r="M2" s="35" t="s">
        <v>23</v>
      </c>
      <c r="N2" s="35" t="s">
        <v>24</v>
      </c>
      <c r="O2" s="35" t="s">
        <v>78</v>
      </c>
      <c r="P2" s="35" t="s">
        <v>25</v>
      </c>
      <c r="Q2" s="54" t="s">
        <v>26</v>
      </c>
    </row>
    <row r="3" spans="1:17" s="22" customFormat="1" x14ac:dyDescent="0.25">
      <c r="A3" s="28">
        <v>2016</v>
      </c>
      <c r="B3" s="74">
        <v>100000</v>
      </c>
      <c r="C3" s="75">
        <v>200000</v>
      </c>
      <c r="D3" s="75">
        <v>50000</v>
      </c>
      <c r="E3" s="75">
        <v>6000</v>
      </c>
      <c r="F3" s="75">
        <v>50000</v>
      </c>
      <c r="G3" s="46">
        <f t="shared" ref="G3" si="0">B3</f>
        <v>100000</v>
      </c>
      <c r="H3" s="36">
        <f t="shared" ref="H3:J4" si="1">C3</f>
        <v>200000</v>
      </c>
      <c r="I3" s="36">
        <f t="shared" si="1"/>
        <v>50000</v>
      </c>
      <c r="J3" s="36">
        <f t="shared" si="1"/>
        <v>6000</v>
      </c>
      <c r="K3" s="36">
        <f t="shared" ref="K3:K4" si="2">F3</f>
        <v>50000</v>
      </c>
      <c r="L3" s="46">
        <f>IF(G4=0,0,AVERAGEIF(G4:G6,"&lt;&gt;0"))+G3</f>
        <v>100000</v>
      </c>
      <c r="M3" s="39">
        <f>IF(H4=0,0,AVERAGEIF(H4:H6,"&lt;&gt;0"))+H3</f>
        <v>200000</v>
      </c>
      <c r="N3" s="39">
        <f>IF(I4=0,0,AVERAGEIF(I4:I6,"&lt;&gt;0"))+I3</f>
        <v>50000</v>
      </c>
      <c r="O3" s="39">
        <f>IF(J4=0,0,AVERAGEIF(J4:J6,"&lt;&gt;0"))+J3</f>
        <v>6000</v>
      </c>
      <c r="P3" s="39">
        <f>IF(K4=0,0,AVERAGEIF(K4:K6,"&lt;&gt;0"))+K3</f>
        <v>50000</v>
      </c>
      <c r="Q3" s="59">
        <f>SUM(L3:P3)</f>
        <v>406000</v>
      </c>
    </row>
    <row r="4" spans="1:17" x14ac:dyDescent="0.25">
      <c r="A4" s="28">
        <v>2015</v>
      </c>
      <c r="B4" s="36"/>
      <c r="C4" s="36"/>
      <c r="D4" s="36"/>
      <c r="E4" s="36"/>
      <c r="F4" s="36"/>
      <c r="G4" s="46">
        <f>B4</f>
        <v>0</v>
      </c>
      <c r="H4" s="36">
        <f t="shared" si="1"/>
        <v>0</v>
      </c>
      <c r="I4" s="36">
        <f t="shared" si="1"/>
        <v>0</v>
      </c>
      <c r="J4" s="36">
        <f t="shared" si="1"/>
        <v>0</v>
      </c>
      <c r="K4" s="36">
        <f t="shared" si="2"/>
        <v>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/>
      <c r="C5" s="36"/>
      <c r="D5" s="36"/>
      <c r="E5" s="36"/>
      <c r="F5" s="36"/>
      <c r="G5" s="46">
        <f>B5*Pristalsregulering!$C$7</f>
        <v>0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0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23000.010000000002</v>
      </c>
      <c r="C3" s="43">
        <v>16035</v>
      </c>
      <c r="D3" s="43">
        <v>0</v>
      </c>
      <c r="E3" s="42">
        <f>B3</f>
        <v>23000.010000000002</v>
      </c>
      <c r="F3" s="43">
        <f t="shared" ref="F3:G3" si="0">C3</f>
        <v>16035</v>
      </c>
      <c r="G3" s="44">
        <f t="shared" si="0"/>
        <v>0</v>
      </c>
      <c r="H3" s="45">
        <f>IF(E3=0,0,AVERAGEIF(E3:E5,"&lt;&gt;0"))+IF(F3=0,0,AVERAGEIF(F3:F5,"&lt;&gt;0"))+IF(G3=0,0,AVERAGEIF(G3:G5,"&lt;&gt;0"))</f>
        <v>76557.315880000009</v>
      </c>
    </row>
    <row r="4" spans="1:8" x14ac:dyDescent="0.25">
      <c r="A4" s="31">
        <v>2014</v>
      </c>
      <c r="B4" s="42">
        <v>21000</v>
      </c>
      <c r="C4" s="43">
        <v>65985</v>
      </c>
      <c r="D4" s="43">
        <v>0</v>
      </c>
      <c r="E4" s="42">
        <f>B4*Pristalsregulering!$C$7</f>
        <v>21016.799999999999</v>
      </c>
      <c r="F4" s="43">
        <f>C4*Pristalsregulering!$C$7</f>
        <v>66037.788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25100</v>
      </c>
      <c r="C5" s="43">
        <v>76870</v>
      </c>
      <c r="D5" s="43">
        <v>0</v>
      </c>
      <c r="E5" s="42">
        <f>B5*Pristalsregulering!$C$7*Pristalsregulering!$C$6</f>
        <v>25496.881199999996</v>
      </c>
      <c r="F5" s="43">
        <f>C5*Pristalsregulering!$C$7*Pristalsregulering!$C$6</f>
        <v>78085.468439999997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2597636.7351541091</v>
      </c>
      <c r="C3" s="39">
        <v>648028.36666666635</v>
      </c>
      <c r="D3" s="41">
        <v>118000</v>
      </c>
      <c r="E3" s="36">
        <f>B3*Pristalsregulering!C2*Pristalsregulering!C3*Pristalsregulering!C4*Pristalsregulering!C5*Pristalsregulering!C6*Pristalsregulering!C7</f>
        <v>2828044.4251933643</v>
      </c>
      <c r="F3" s="36">
        <v>662496.36806682288</v>
      </c>
      <c r="G3" s="36">
        <f>D3</f>
        <v>118000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10777.06</v>
      </c>
      <c r="D3" s="39">
        <v>0</v>
      </c>
      <c r="E3" s="41">
        <v>0</v>
      </c>
      <c r="F3" s="39">
        <f>B3</f>
        <v>0</v>
      </c>
      <c r="G3" s="39">
        <f>C3</f>
        <v>10777.06</v>
      </c>
      <c r="H3" s="39">
        <f>D3</f>
        <v>0</v>
      </c>
      <c r="I3" s="41">
        <f>E3</f>
        <v>0</v>
      </c>
      <c r="J3" s="43">
        <f>AVERAGE(F3:F5)</f>
        <v>13223.840615999999</v>
      </c>
      <c r="K3" s="43">
        <f>G3</f>
        <v>10777.06</v>
      </c>
      <c r="L3" s="44">
        <f>AVERAGE(H3:H5)+AVERAGE(I3:I5)</f>
        <v>0</v>
      </c>
      <c r="M3" s="45">
        <f>SUM(J3:L3)</f>
        <v>24000.900615999999</v>
      </c>
      <c r="N3" s="23"/>
    </row>
    <row r="4" spans="1:14" x14ac:dyDescent="0.25">
      <c r="A4" s="28">
        <v>2014</v>
      </c>
      <c r="B4" s="46">
        <v>0</v>
      </c>
      <c r="C4" s="39">
        <v>5268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5272.2143999999998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39054</v>
      </c>
      <c r="C5" s="39">
        <v>490</v>
      </c>
      <c r="D5" s="39">
        <v>0</v>
      </c>
      <c r="E5" s="41">
        <v>0</v>
      </c>
      <c r="F5" s="39">
        <f>IF(B5="","",B5*Pristalsregulering!$C$7*Pristalsregulering!$C$6)</f>
        <v>39671.521847999997</v>
      </c>
      <c r="G5" s="39">
        <f>IF(C5="","",C5*Pristalsregulering!$C$7*Pristalsregulering!$C$6)</f>
        <v>497.7478799999999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0</v>
      </c>
      <c r="E2" s="43">
        <v>0</v>
      </c>
      <c r="F2" s="43">
        <v>0</v>
      </c>
      <c r="G2" s="43">
        <v>7165995.0599999996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7198517.7999999998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2016-12-13T20:22:11Z</dcterms:modified>
</cp:coreProperties>
</file>