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65" windowWidth="20490" windowHeight="687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3" i="4" l="1"/>
  <c r="F9" i="7" l="1"/>
  <c r="F10" i="7"/>
  <c r="F11" i="7"/>
  <c r="F12" i="7"/>
  <c r="F13" i="7"/>
  <c r="F14" i="7"/>
  <c r="F15" i="7"/>
  <c r="F16" i="7"/>
  <c r="F17" i="7"/>
  <c r="F9" i="2" l="1"/>
  <c r="F10" i="2"/>
  <c r="F11" i="2"/>
  <c r="F12" i="2"/>
  <c r="F13" i="2"/>
  <c r="F14" i="2"/>
  <c r="F15" i="2"/>
  <c r="F16" i="2"/>
  <c r="F17" i="2"/>
  <c r="F18" i="2"/>
  <c r="F19" i="2"/>
  <c r="F20" i="2"/>
  <c r="E31" i="19" l="1"/>
  <c r="C36" i="19" l="1"/>
  <c r="E36" i="19" s="1"/>
  <c r="F19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3" i="15"/>
  <c r="C15" i="15" s="1"/>
  <c r="C11" i="8" s="1"/>
  <c r="C9" i="9"/>
  <c r="C15" i="8" s="1"/>
  <c r="E29" i="19"/>
  <c r="C12" i="8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1" i="2" l="1"/>
  <c r="F22" i="2"/>
  <c r="C9" i="12" l="1"/>
  <c r="C11" i="12" s="1"/>
  <c r="C31" i="8" s="1"/>
  <c r="E31" i="8" s="1"/>
  <c r="F8" i="2" l="1"/>
  <c r="F8" i="7"/>
  <c r="F18" i="7" s="1"/>
  <c r="F23" i="2" l="1"/>
  <c r="C9" i="10" s="1"/>
  <c r="C15" i="11" l="1"/>
  <c r="C28" i="8" s="1"/>
  <c r="C19" i="4"/>
  <c r="C26" i="8" s="1"/>
  <c r="C27" i="3"/>
  <c r="C24" i="8" s="1"/>
  <c r="F20" i="7"/>
  <c r="C18" i="8" s="1"/>
  <c r="C21" i="3"/>
  <c r="C23" i="8" s="1"/>
  <c r="C10" i="3"/>
  <c r="C21" i="8" s="1"/>
  <c r="C25" i="8"/>
  <c r="C10" i="10"/>
  <c r="C17" i="8" s="1"/>
  <c r="F2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<sst xmlns="http://schemas.openxmlformats.org/spreadsheetml/2006/main" count="454" uniqueCount="219">
  <si>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</si>
  <si>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</si>
  <si>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</si>
  <si>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</si>
  <si>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</si>
  <si>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</si>
  <si>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</si>
  <si>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</si>
  <si>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</si>
  <si>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</si>
  <si>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</si>
  <si>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</si>
  <si>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</si>
  <si>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</si>
  <si>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</si>
  <si>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</si>
  <si>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</si>
  <si>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</si>
  <si>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</si>
  <si>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</si>
  <si>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</si>
  <si>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</si>
  <si>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</si>
  <si>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</si>
  <si>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</si>
  <si>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</si>
  <si>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</si>
  <si>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</si>
  <si>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</si>
  <si>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</si>
  <si>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</si>
  <si>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</si>
  <si>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</si>
  <si>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</si>
  <si>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</si>
  <si>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</si>
  <si>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</si>
  <si>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</si>
  <si>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</si>
  <si>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</si>
  <si>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</si>
  <si>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</si>
  <si>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</si>
  <si>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</si>
  <si>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</si>
  <si>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</si>
  <si>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</si>
  <si>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</si>
  <si>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</si>
  <si>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</si>
  <si>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</si>
  <si>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</si>
  <si>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</si>
  <si>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</si>
  <si>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</si>
  <si>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</si>
  <si>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</si>
  <si>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</si>
  <si>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</si>
  <si>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</si>
  <si>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</si>
  <si>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</si>
  <si>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</si>
  <si>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</si>
  <si>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</si>
  <si>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</si>
  <si>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</si>
  <si>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</si>
  <si>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</si>
  <si>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</si>
  <si>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</si>
  <si>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</si>
  <si>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</si>
  <si>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</si>
  <si>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</si>
  <si>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</si>
  <si>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</si>
  <si>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</si>
  <si>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</si>
  <si>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</si>
  <si>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</si>
  <si>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</si>
  <si>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</si>
  <si>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</si>
  <si>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</si>
  <si>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</si>
  <si>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</si>
  <si>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</si>
  <si>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</si>
  <si>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</si>
  <si>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</si>
  <si>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</si>
  <si>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</si>
  <si>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</si>
  <si>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</si>
  <si>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</si>
  <si>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</si>
  <si>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</si>
  <si>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</si>
  <si>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</si>
  <si>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</si>
  <si>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</si>
  <si>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</si>
  <si>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</si>
  <si>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</si>
  <si>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</si>
  <si>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</si>
  <si>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</si>
  <si>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</si>
  <si>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</si>
  <si>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</si>
  <si>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</si>
  <si>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</si>
  <si>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</si>
  <si>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</si>
  <si>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</si>
  <si>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</si>
  <si>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</si>
  <si>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</si>
  <si>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</si>
  <si>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</si>
  <si>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</si>
  <si>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</si>
  <si>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</si>
  <si>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</si>
  <si>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</si>
  <si>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</si>
  <si>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</si>
  <si>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</si>
  <si>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</si>
  <si>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</si>
  <si>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</si>
  <si>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</si>
  <si>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</si>
  <si>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</si>
  <si>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</si>
  <si>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</si>
  <si>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</si>
  <si>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</si>
  <si>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</si>
  <si>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</si>
  <si>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</si>
  <si>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</si>
  <si>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</si>
  <si>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</si>
  <si>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</si>
  <si>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</si>
  <si>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</si>
  <si>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</si>
  <si>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</si>
  <si>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</si>
  <si>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</si>
  <si>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</si>
  <si>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</si>
  <si>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</si>
  <si>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</si>
  <si>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</si>
  <si>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</si>
  <si>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</si>
  <si>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</si>
  <si>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</si>
  <si>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</si>
  <si>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</si>
  <si>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</si>
  <si>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</si>
  <si>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</si>
  <si>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</si>
  <si>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</si>
  <si>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</si>
  <si>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</si>
  <si>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</si>
  <si>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</si>
  <si>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</si>
  <si>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</si>
  <si>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</si>
  <si>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</si>
  <si>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</si>
  <si>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</si>
  <si>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</si>
  <si>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</si>
  <si>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Ledelsessystem</t>
  </si>
  <si>
    <t>Afregningsmålere, elektroniske ≤ Ø 110mm (Qn 10)</t>
  </si>
  <si>
    <t>2014</t>
  </si>
  <si>
    <t>10</t>
  </si>
  <si>
    <t>Ledningsnet ≤ Ø50 mm</t>
  </si>
  <si>
    <t>75</t>
  </si>
  <si>
    <t>Stik på ledningsnet, Konstruktioner</t>
  </si>
  <si>
    <t>Ventiler på ledningsnet ≤ Ø50 mm</t>
  </si>
  <si>
    <t>Ø 250 mm &lt; Ledningsnet ≤ Ø 500mm</t>
  </si>
  <si>
    <t>Ø110 mm &lt; Ledningsnet ≤ Ø 250 mm</t>
  </si>
  <si>
    <t>SRO-brønd/kvarterbrønd/sektionsbrønd, Mek./EL</t>
  </si>
  <si>
    <t>15</t>
  </si>
  <si>
    <t>SRO-brønd/kvarterbrønd/sektionsbrønd, SRO</t>
  </si>
  <si>
    <t>Etageareal vandbehandlingsbygning</t>
  </si>
  <si>
    <t>74</t>
  </si>
  <si>
    <t>Etageareal kontor og mandskabsfaciliteter</t>
  </si>
  <si>
    <t>Rentvandsbeholder  insitu støbt</t>
  </si>
  <si>
    <t>49</t>
  </si>
  <si>
    <t>Skyllevand-/slamhåndteringsanl. - åbne med faste sider/bund</t>
  </si>
  <si>
    <t>Skyllevand-/slamhåndteringsanlæg - lukkede betonbeholdere</t>
  </si>
  <si>
    <t>Adm.-lagerbygning</t>
  </si>
  <si>
    <t>Ejendomsskatter</t>
  </si>
  <si>
    <t>Køb af ydelser og produkter, der er omfattet af prisloftreguleringen, hos et andet selskab</t>
  </si>
  <si>
    <t>Boring (inkl. etablering, forerør, filter og prøvepumpning)</t>
  </si>
  <si>
    <t>2015</t>
  </si>
  <si>
    <t>30</t>
  </si>
  <si>
    <t>Råvandsstation komplet montering og boringshus/tørbrønd</t>
  </si>
  <si>
    <t>2016</t>
  </si>
  <si>
    <t>SRO</t>
  </si>
  <si>
    <t>SMS-tjeneste</t>
  </si>
  <si>
    <t>Fjernaflæsning af målere</t>
  </si>
  <si>
    <t>Forbedrede analyser</t>
  </si>
  <si>
    <t>Ledningsnetsmodel</t>
  </si>
  <si>
    <t>Vagtordning/terrorsikring</t>
  </si>
  <si>
    <t>Tillæg for afgift for ledningsført vand i 2016</t>
  </si>
  <si>
    <t>Afgift for ledningsført vand</t>
  </si>
  <si>
    <t>Tønder Vand AS</t>
  </si>
  <si>
    <t>V190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</si>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</sst>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3" fillId="56" borderId="0" xfId="0" applyNumberFormat="1" applyFont="1" applyFill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8" t="s">
        <v>58</v>
      </c>
      <c r="E8" s="228"/>
      <c r="F8" s="228"/>
      <c r="G8" s="123"/>
      <c r="H8" s="123"/>
      <c r="I8" s="123"/>
    </row>
    <row r="9" spans="1:9" x14ac:dyDescent="0.25">
      <c r="A9" s="121"/>
      <c r="B9" s="121"/>
      <c r="C9" s="121"/>
      <c r="D9" s="239" t="s">
        <v>106</v>
      </c>
      <c r="E9" s="239"/>
      <c r="F9" s="239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9" t="s">
        <v>59</v>
      </c>
      <c r="E13" s="229"/>
      <c r="F13" s="229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30" t="s">
        <v>60</v>
      </c>
      <c r="E16" s="231"/>
      <c r="F16" s="232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3" t="s">
        <v>2</v>
      </c>
      <c r="E17" s="234"/>
      <c r="F17" s="235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3" t="s">
        <v>128</v>
      </c>
      <c r="E18" s="234"/>
      <c r="F18" s="235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6" t="s">
        <v>44</v>
      </c>
      <c r="E19" s="237"/>
      <c r="F19" s="238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6" t="s">
        <v>61</v>
      </c>
      <c r="E20" s="237"/>
      <c r="F20" s="238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6" t="s">
        <v>87</v>
      </c>
      <c r="E21" s="237"/>
      <c r="F21" s="238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6" t="s">
        <v>62</v>
      </c>
      <c r="E22" s="237"/>
      <c r="F22" s="238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5" t="s">
        <v>42</v>
      </c>
      <c r="E23" s="256"/>
      <c r="F23" s="25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2" t="s">
        <v>63</v>
      </c>
      <c r="E24" s="253"/>
      <c r="F24" s="25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9" t="s">
        <v>43</v>
      </c>
      <c r="E25" s="250"/>
      <c r="F25" s="25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6" t="s">
        <v>64</v>
      </c>
      <c r="E26" s="247"/>
      <c r="F26" s="24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40" t="s">
        <v>137</v>
      </c>
      <c r="E27" s="241"/>
      <c r="F27" s="242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3" t="s">
        <v>138</v>
      </c>
      <c r="E28" s="244"/>
      <c r="F28" s="245"/>
      <c r="G28" s="126"/>
      <c r="H28" s="121"/>
      <c r="I28" s="121"/>
    </row>
    <row r="29" spans="1:9" x14ac:dyDescent="0.25">
      <c r="A29" s="121"/>
      <c r="B29" s="121"/>
      <c r="C29" s="121"/>
      <c r="D29" s="227"/>
      <c r="E29" s="227"/>
      <c r="F29" s="227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Tønder Vand AS</v>
      </c>
      <c r="B1" s="56"/>
      <c r="C1" s="56"/>
      <c r="D1" s="56"/>
      <c r="E1" s="56"/>
    </row>
    <row r="2" spans="1:5" x14ac:dyDescent="0.25">
      <c r="A2" s="220" t="str">
        <f>'1. Forside'!A2</f>
        <v>V190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118</v>
      </c>
      <c r="C4" s="261"/>
      <c r="D4" s="261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180</v>
      </c>
      <c r="C7" s="51">
        <v>200000</v>
      </c>
      <c r="D7" s="190" t="s">
        <v>0</v>
      </c>
      <c r="E7" s="56"/>
    </row>
    <row r="8" spans="1:5" x14ac:dyDescent="0.25">
      <c r="A8" s="56"/>
      <c r="B8" s="212" t="s">
        <v>209</v>
      </c>
      <c r="C8" s="51">
        <v>0</v>
      </c>
      <c r="D8" s="190" t="s">
        <v>0</v>
      </c>
      <c r="E8" s="56"/>
    </row>
    <row r="9" spans="1:5" x14ac:dyDescent="0.25">
      <c r="A9" s="56"/>
      <c r="B9" s="212" t="s">
        <v>210</v>
      </c>
      <c r="C9" s="51">
        <v>161881</v>
      </c>
      <c r="D9" s="190" t="s">
        <v>0</v>
      </c>
      <c r="E9" s="56"/>
    </row>
    <row r="10" spans="1:5" x14ac:dyDescent="0.25">
      <c r="A10" s="56"/>
      <c r="B10" s="212" t="s">
        <v>211</v>
      </c>
      <c r="C10" s="51">
        <v>0</v>
      </c>
      <c r="D10" s="190" t="s">
        <v>0</v>
      </c>
      <c r="E10" s="56"/>
    </row>
    <row r="11" spans="1:5" x14ac:dyDescent="0.25">
      <c r="A11" s="56"/>
      <c r="B11" s="212" t="s">
        <v>212</v>
      </c>
      <c r="C11" s="51">
        <v>0</v>
      </c>
      <c r="D11" s="190" t="s">
        <v>0</v>
      </c>
      <c r="E11" s="56"/>
    </row>
    <row r="12" spans="1:5" x14ac:dyDescent="0.25">
      <c r="A12" s="56"/>
      <c r="B12" s="212" t="s">
        <v>213</v>
      </c>
      <c r="C12" s="51">
        <v>45000</v>
      </c>
      <c r="D12" s="190" t="s">
        <v>0</v>
      </c>
      <c r="E12" s="56"/>
    </row>
    <row r="13" spans="1:5" x14ac:dyDescent="0.25">
      <c r="A13" s="56"/>
      <c r="B13" s="54" t="s">
        <v>36</v>
      </c>
      <c r="C13" s="55">
        <f>SUM(C7:C12)</f>
        <v>406881</v>
      </c>
      <c r="D13" s="191" t="s">
        <v>0</v>
      </c>
      <c r="E13" s="56"/>
    </row>
    <row r="14" spans="1:5" x14ac:dyDescent="0.25">
      <c r="A14" s="56"/>
      <c r="B14" s="56"/>
      <c r="C14" s="182"/>
      <c r="D14" s="56"/>
      <c r="E14" s="56"/>
    </row>
    <row r="15" spans="1:5" x14ac:dyDescent="0.25">
      <c r="A15" s="56"/>
      <c r="B15" s="56"/>
      <c r="C15" s="182"/>
      <c r="D15" s="56"/>
      <c r="E15" s="56"/>
    </row>
    <row r="16" spans="1:5" ht="27.2" customHeight="1" x14ac:dyDescent="0.25">
      <c r="A16" s="56"/>
      <c r="B16" s="20" t="s">
        <v>146</v>
      </c>
      <c r="C16" s="192"/>
      <c r="D16" s="189"/>
      <c r="E16" s="56"/>
    </row>
    <row r="17" spans="1:5" ht="16.7" customHeight="1" x14ac:dyDescent="0.25">
      <c r="A17" s="56"/>
      <c r="B17" s="108" t="s">
        <v>147</v>
      </c>
      <c r="C17" s="19">
        <v>367964</v>
      </c>
      <c r="D17" s="151" t="s">
        <v>0</v>
      </c>
      <c r="E17" s="56"/>
    </row>
    <row r="18" spans="1:5" ht="16.7" customHeight="1" x14ac:dyDescent="0.25">
      <c r="A18" s="56"/>
      <c r="B18" s="108" t="s">
        <v>148</v>
      </c>
      <c r="C18" s="40">
        <v>300000</v>
      </c>
      <c r="D18" s="151" t="s">
        <v>0</v>
      </c>
      <c r="E18" s="56"/>
    </row>
    <row r="19" spans="1:5" x14ac:dyDescent="0.25">
      <c r="A19" s="56"/>
      <c r="B19" s="28" t="s">
        <v>149</v>
      </c>
      <c r="C19" s="55">
        <f>C17-C18</f>
        <v>67964</v>
      </c>
      <c r="D19" s="153" t="s">
        <v>0</v>
      </c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hidden="1" x14ac:dyDescent="0.25">
      <c r="B23" s="194"/>
      <c r="E23" s="195"/>
    </row>
    <row r="24" spans="1:5" ht="15.75" hidden="1" x14ac:dyDescent="0.25">
      <c r="B24" s="195"/>
      <c r="C24" s="195"/>
    </row>
    <row r="25" spans="1:5" ht="15.75" hidden="1" x14ac:dyDescent="0.25">
      <c r="B25" s="195"/>
      <c r="E25" s="195"/>
    </row>
    <row r="26" spans="1:5" ht="15.75" hidden="1" x14ac:dyDescent="0.25">
      <c r="B26" s="195"/>
      <c r="D26" s="195"/>
    </row>
    <row r="27" spans="1:5" ht="15.75" hidden="1" x14ac:dyDescent="0.25">
      <c r="B27" s="195"/>
      <c r="C27" s="195"/>
    </row>
    <row r="28" spans="1:5" ht="15.75" hidden="1" x14ac:dyDescent="0.25">
      <c r="B28" s="195"/>
      <c r="C28" s="195"/>
    </row>
    <row r="29" spans="1:5" ht="15.75" hidden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4"/>
      <c r="C32" s="194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4"/>
    </row>
    <row r="68" spans="1:5" hidden="1" x14ac:dyDescent="0.25"/>
    <row r="69" spans="1:5" hidden="1" x14ac:dyDescent="0.25"/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/>
    <row r="78" spans="1:5" hidden="1" x14ac:dyDescent="0.25"/>
    <row r="79" spans="1:5" hidden="1" x14ac:dyDescent="0.25"/>
    <row r="80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Tønder Vand AS</v>
      </c>
      <c r="B1" s="26"/>
      <c r="C1" s="26"/>
      <c r="D1" s="26"/>
      <c r="E1" s="26"/>
    </row>
    <row r="2" spans="1:5" x14ac:dyDescent="0.25">
      <c r="A2" s="221" t="str">
        <f>'1. Forside'!A2</f>
        <v>V190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176</v>
      </c>
      <c r="C4" s="258"/>
      <c r="D4" s="258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1250000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1245000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1243365.7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419397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823968.7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Tønder Vand AS</v>
      </c>
      <c r="B1" s="26"/>
      <c r="C1" s="26"/>
      <c r="D1" s="26"/>
      <c r="E1" s="26"/>
    </row>
    <row r="2" spans="1:5" x14ac:dyDescent="0.25">
      <c r="A2" s="221" t="str">
        <f>'1. Forside'!A2</f>
        <v>V190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177</v>
      </c>
      <c r="C4" s="261"/>
      <c r="D4" s="261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-2526526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-1131789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-1394737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-278947.40000000002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Tønder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178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31886302.230966933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7337461.1792885158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919433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-723860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969713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8502747.1792885158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185908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200000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385908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-1175525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-11048333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-1320183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-305923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-13849964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-4961308.8207114842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2476003</v>
      </c>
      <c r="D31" s="79" t="s">
        <v>0</v>
      </c>
      <c r="E31" s="10">
        <f>-C31</f>
        <v>-2476003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28934182.09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28934182.09</v>
      </c>
      <c r="D36" s="79" t="s">
        <v>0</v>
      </c>
      <c r="E36" s="10">
        <f>-C36</f>
        <v>-28934182.09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476117.14096693322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Tønder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V190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179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100899</v>
      </c>
      <c r="D7" s="222" t="s">
        <v>0</v>
      </c>
      <c r="E7" s="223">
        <v>0</v>
      </c>
      <c r="F7" s="222" t="s">
        <v>0</v>
      </c>
      <c r="G7" s="223">
        <v>151808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-100899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100899</v>
      </c>
      <c r="D11" s="226" t="s">
        <v>0</v>
      </c>
      <c r="E11" s="55">
        <f>C11+E7-E8-E9</f>
        <v>100899</v>
      </c>
      <c r="F11" s="226" t="s">
        <v>0</v>
      </c>
      <c r="G11" s="55">
        <f>E11+G7-G8-G9</f>
        <v>252707</v>
      </c>
      <c r="H11" s="226" t="s">
        <v>0</v>
      </c>
      <c r="I11" s="55">
        <f>G11+I7-I8-I9</f>
        <v>252707</v>
      </c>
      <c r="J11" s="226" t="s">
        <v>0</v>
      </c>
      <c r="K11" s="55">
        <f>K7-K8-K9+K10+I11</f>
        <v>151808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Tønder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105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7365240.3157209465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-27987.913199739596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-255021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7082231.402521207</v>
      </c>
      <c r="D13" s="79" t="s">
        <v>0</v>
      </c>
      <c r="E13" s="6">
        <f>C13</f>
        <v>7082231.402521207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7138215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218</v>
      </c>
      <c r="C16" s="14">
        <f>'6. Gennemførte investeringer'!F25</f>
        <v>2188754.1696506711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176489.55930134212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investeringer'!F20</f>
        <v>911086.66666666674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10414545.395618679</v>
      </c>
      <c r="D19" s="79" t="s">
        <v>0</v>
      </c>
      <c r="E19" s="8">
        <f>C19</f>
        <v>10414545.395618679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675490.25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9658698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120020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-814513.80000000075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servicemål'!C13</f>
        <v>406881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servicemål'!C19</f>
        <v>67964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1245000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823968.7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12183508.149999999</v>
      </c>
      <c r="D29" s="79" t="s">
        <v>0</v>
      </c>
      <c r="E29" s="6">
        <f>C29</f>
        <v>12183508.149999999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-278947.40000000002</v>
      </c>
      <c r="D31" s="79" t="s">
        <v>0</v>
      </c>
      <c r="E31" s="10">
        <f>C31</f>
        <v>-278947.40000000002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476117.14096693322</v>
      </c>
      <c r="D33" s="79" t="s">
        <v>0</v>
      </c>
      <c r="E33" s="12">
        <f>C33</f>
        <v>476117.14096693322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29877454.689106818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1477701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20.218876950822136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13.6825763054277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Tønder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V190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8" t="s">
        <v>124</v>
      </c>
      <c r="C4" s="258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7365240.3157209465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7365240.3157209465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7365240.3157209465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-27987.913199739596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Tønder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123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5260254.6334879007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7337252.402521207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7365240.3157209465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1020085.7837273512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255021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Tønder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122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311404329.73920679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7138215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7138215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Tønder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9" t="s">
        <v>126</v>
      </c>
      <c r="C4" s="259"/>
      <c r="D4" s="259"/>
      <c r="E4" s="259"/>
      <c r="F4" s="259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0" t="s">
        <v>52</v>
      </c>
      <c r="G7" s="260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1965029</v>
      </c>
      <c r="F8" s="34">
        <f t="shared" ref="F8:F22" si="0">E8/D8</f>
        <v>196502.9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25279</v>
      </c>
      <c r="F9" s="34">
        <f t="shared" ref="F9:F20" si="1">E9/D9</f>
        <v>337.05333333333334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182</v>
      </c>
      <c r="D10" s="31" t="s">
        <v>185</v>
      </c>
      <c r="E10" s="32">
        <v>853174</v>
      </c>
      <c r="F10" s="34">
        <f t="shared" si="1"/>
        <v>11375.653333333334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182</v>
      </c>
      <c r="D11" s="31" t="s">
        <v>185</v>
      </c>
      <c r="E11" s="32">
        <v>1194099</v>
      </c>
      <c r="F11" s="34">
        <f t="shared" si="1"/>
        <v>15921.32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182</v>
      </c>
      <c r="D12" s="31" t="s">
        <v>185</v>
      </c>
      <c r="E12" s="32">
        <v>74446</v>
      </c>
      <c r="F12" s="34">
        <f t="shared" si="1"/>
        <v>992.61333333333334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182</v>
      </c>
      <c r="D13" s="31" t="s">
        <v>185</v>
      </c>
      <c r="E13" s="32">
        <v>1297514</v>
      </c>
      <c r="F13" s="34">
        <f t="shared" si="1"/>
        <v>17300.186666666668</v>
      </c>
      <c r="G13" s="35" t="s">
        <v>0</v>
      </c>
      <c r="H13" s="26"/>
    </row>
    <row r="14" spans="1:8" s="148" customFormat="1" x14ac:dyDescent="0.25">
      <c r="A14" s="26"/>
      <c r="B14" s="29" t="s">
        <v>189</v>
      </c>
      <c r="C14" s="30" t="s">
        <v>182</v>
      </c>
      <c r="D14" s="31" t="s">
        <v>185</v>
      </c>
      <c r="E14" s="32">
        <v>2094344</v>
      </c>
      <c r="F14" s="34">
        <f t="shared" si="1"/>
        <v>27924.586666666666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 t="s">
        <v>182</v>
      </c>
      <c r="D15" s="31" t="s">
        <v>191</v>
      </c>
      <c r="E15" s="32">
        <v>212425</v>
      </c>
      <c r="F15" s="34">
        <f t="shared" si="1"/>
        <v>14161.666666666666</v>
      </c>
      <c r="G15" s="35" t="s">
        <v>0</v>
      </c>
      <c r="H15" s="26"/>
    </row>
    <row r="16" spans="1:8" s="148" customFormat="1" x14ac:dyDescent="0.25">
      <c r="A16" s="26"/>
      <c r="B16" s="29" t="s">
        <v>192</v>
      </c>
      <c r="C16" s="30" t="s">
        <v>182</v>
      </c>
      <c r="D16" s="31" t="s">
        <v>183</v>
      </c>
      <c r="E16" s="32">
        <v>132766</v>
      </c>
      <c r="F16" s="34">
        <f t="shared" si="1"/>
        <v>13276.6</v>
      </c>
      <c r="G16" s="35" t="s">
        <v>0</v>
      </c>
      <c r="H16" s="26"/>
    </row>
    <row r="17" spans="1:8" s="148" customFormat="1" x14ac:dyDescent="0.25">
      <c r="A17" s="26"/>
      <c r="B17" s="29" t="s">
        <v>200</v>
      </c>
      <c r="C17" s="30" t="s">
        <v>182</v>
      </c>
      <c r="D17" s="31">
        <v>75</v>
      </c>
      <c r="E17" s="32">
        <v>1990795</v>
      </c>
      <c r="F17" s="34">
        <f t="shared" si="1"/>
        <v>26543.933333333334</v>
      </c>
      <c r="G17" s="35" t="s">
        <v>0</v>
      </c>
      <c r="H17" s="26"/>
    </row>
    <row r="18" spans="1:8" s="148" customFormat="1" x14ac:dyDescent="0.25">
      <c r="A18" s="26"/>
      <c r="B18" s="29" t="s">
        <v>193</v>
      </c>
      <c r="C18" s="30" t="s">
        <v>182</v>
      </c>
      <c r="D18" s="31" t="s">
        <v>194</v>
      </c>
      <c r="E18" s="32">
        <v>1177796</v>
      </c>
      <c r="F18" s="34">
        <f t="shared" si="1"/>
        <v>15916.162162162162</v>
      </c>
      <c r="G18" s="35" t="s">
        <v>0</v>
      </c>
      <c r="H18" s="26"/>
    </row>
    <row r="19" spans="1:8" s="148" customFormat="1" x14ac:dyDescent="0.25">
      <c r="A19" s="26"/>
      <c r="B19" s="29" t="s">
        <v>195</v>
      </c>
      <c r="C19" s="30" t="s">
        <v>182</v>
      </c>
      <c r="D19" s="31" t="s">
        <v>194</v>
      </c>
      <c r="E19" s="32">
        <v>77270</v>
      </c>
      <c r="F19" s="34">
        <f t="shared" si="1"/>
        <v>1044.1891891891892</v>
      </c>
      <c r="G19" s="35" t="s">
        <v>0</v>
      </c>
      <c r="H19" s="26"/>
    </row>
    <row r="20" spans="1:8" s="148" customFormat="1" x14ac:dyDescent="0.25">
      <c r="A20" s="26"/>
      <c r="B20" s="29" t="s">
        <v>196</v>
      </c>
      <c r="C20" s="30" t="s">
        <v>182</v>
      </c>
      <c r="D20" s="31" t="s">
        <v>197</v>
      </c>
      <c r="E20" s="32">
        <v>439826</v>
      </c>
      <c r="F20" s="34">
        <f t="shared" si="1"/>
        <v>8976.0408163265311</v>
      </c>
      <c r="G20" s="35" t="s">
        <v>0</v>
      </c>
      <c r="H20" s="26"/>
    </row>
    <row r="21" spans="1:8" s="148" customFormat="1" x14ac:dyDescent="0.25">
      <c r="A21" s="26"/>
      <c r="B21" s="29" t="s">
        <v>198</v>
      </c>
      <c r="C21" s="30" t="s">
        <v>182</v>
      </c>
      <c r="D21" s="31" t="s">
        <v>197</v>
      </c>
      <c r="E21" s="32">
        <v>14694</v>
      </c>
      <c r="F21" s="34">
        <f t="shared" si="0"/>
        <v>299.87755102040819</v>
      </c>
      <c r="G21" s="35" t="s">
        <v>0</v>
      </c>
      <c r="H21" s="26"/>
    </row>
    <row r="22" spans="1:8" s="148" customFormat="1" x14ac:dyDescent="0.25">
      <c r="A22" s="26"/>
      <c r="B22" s="29" t="s">
        <v>199</v>
      </c>
      <c r="C22" s="30" t="s">
        <v>182</v>
      </c>
      <c r="D22" s="31" t="s">
        <v>197</v>
      </c>
      <c r="E22" s="32">
        <v>78310</v>
      </c>
      <c r="F22" s="34">
        <f t="shared" si="0"/>
        <v>1598.1632653061224</v>
      </c>
      <c r="G22" s="35" t="s">
        <v>0</v>
      </c>
      <c r="H22" s="26"/>
    </row>
    <row r="23" spans="1:8" s="148" customFormat="1" x14ac:dyDescent="0.25">
      <c r="A23" s="26"/>
      <c r="B23" s="23" t="s">
        <v>71</v>
      </c>
      <c r="C23" s="158"/>
      <c r="D23" s="158"/>
      <c r="E23" s="158"/>
      <c r="F23" s="36">
        <f>SUM(F8:F22)</f>
        <v>352170.94631733774</v>
      </c>
      <c r="G23" s="37" t="s">
        <v>0</v>
      </c>
      <c r="H23" s="26"/>
    </row>
    <row r="24" spans="1:8" s="148" customFormat="1" x14ac:dyDescent="0.25">
      <c r="A24" s="26"/>
      <c r="B24" s="107" t="s">
        <v>132</v>
      </c>
      <c r="C24" s="159"/>
      <c r="D24" s="159"/>
      <c r="E24" s="159"/>
      <c r="F24" s="66">
        <v>1836583.2233333332</v>
      </c>
      <c r="G24" s="37" t="s">
        <v>0</v>
      </c>
      <c r="H24" s="26"/>
    </row>
    <row r="25" spans="1:8" s="148" customFormat="1" x14ac:dyDescent="0.25">
      <c r="A25" s="26"/>
      <c r="B25" s="39" t="s">
        <v>68</v>
      </c>
      <c r="C25" s="160"/>
      <c r="D25" s="160"/>
      <c r="E25" s="161"/>
      <c r="F25" s="38">
        <f>F23+F24</f>
        <v>2188754.1696506711</v>
      </c>
      <c r="G25" s="38" t="s">
        <v>0</v>
      </c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t="14.45" hidden="1" customHeight="1" x14ac:dyDescent="0.25"/>
    <row r="33" s="148" customFormat="1" ht="14.4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Tønder Vand AS</v>
      </c>
      <c r="B1" s="162"/>
      <c r="C1" s="162"/>
      <c r="D1" s="162"/>
      <c r="E1" s="162"/>
    </row>
    <row r="2" spans="1:5" x14ac:dyDescent="0.25">
      <c r="A2" s="1" t="str">
        <f>'1. Forside'!A2</f>
        <v>V190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8" t="s">
        <v>121</v>
      </c>
      <c r="C4" s="258"/>
      <c r="D4" s="258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265319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262533.33333333337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investeringer'!F23</f>
        <v>352170.94631733774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176489.55930134212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Tønder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8" t="s">
        <v>120</v>
      </c>
      <c r="C4" s="258"/>
      <c r="D4" s="258"/>
      <c r="E4" s="258"/>
      <c r="F4" s="258"/>
      <c r="G4" s="258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0" t="s">
        <v>56</v>
      </c>
      <c r="G7" s="260"/>
      <c r="H7" s="26"/>
    </row>
    <row r="8" spans="1:8" s="148" customFormat="1" x14ac:dyDescent="0.25">
      <c r="A8" s="26"/>
      <c r="B8" s="29" t="s">
        <v>203</v>
      </c>
      <c r="C8" s="30" t="s">
        <v>204</v>
      </c>
      <c r="D8" s="31" t="s">
        <v>205</v>
      </c>
      <c r="E8" s="32">
        <v>911000</v>
      </c>
      <c r="F8" s="45">
        <f>E8/D8</f>
        <v>30366.666666666668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 t="s">
        <v>204</v>
      </c>
      <c r="D9" s="31" t="s">
        <v>185</v>
      </c>
      <c r="E9" s="32">
        <v>2184000</v>
      </c>
      <c r="F9" s="45">
        <f t="shared" ref="F9:F17" si="0">E9/D9</f>
        <v>29120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 t="s">
        <v>204</v>
      </c>
      <c r="D10" s="31" t="s">
        <v>185</v>
      </c>
      <c r="E10" s="32">
        <v>5000000</v>
      </c>
      <c r="F10" s="45">
        <f t="shared" si="0"/>
        <v>66666.666666666672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 t="s">
        <v>204</v>
      </c>
      <c r="D11" s="31" t="s">
        <v>183</v>
      </c>
      <c r="E11" s="32">
        <v>2886000</v>
      </c>
      <c r="F11" s="45">
        <f t="shared" si="0"/>
        <v>288600</v>
      </c>
      <c r="G11" s="35" t="s">
        <v>0</v>
      </c>
      <c r="H11" s="26"/>
    </row>
    <row r="12" spans="1:8" s="148" customFormat="1" x14ac:dyDescent="0.25">
      <c r="A12" s="26"/>
      <c r="B12" s="29" t="s">
        <v>208</v>
      </c>
      <c r="C12" s="30" t="s">
        <v>204</v>
      </c>
      <c r="D12" s="31" t="s">
        <v>183</v>
      </c>
      <c r="E12" s="32">
        <v>250000</v>
      </c>
      <c r="F12" s="45">
        <f t="shared" si="0"/>
        <v>25000</v>
      </c>
      <c r="G12" s="35" t="s">
        <v>0</v>
      </c>
      <c r="H12" s="26"/>
    </row>
    <row r="13" spans="1:8" s="148" customFormat="1" x14ac:dyDescent="0.25">
      <c r="A13" s="26"/>
      <c r="B13" s="29" t="s">
        <v>206</v>
      </c>
      <c r="C13" s="30" t="s">
        <v>207</v>
      </c>
      <c r="D13" s="31" t="s">
        <v>205</v>
      </c>
      <c r="E13" s="32">
        <v>1800000</v>
      </c>
      <c r="F13" s="45">
        <f t="shared" si="0"/>
        <v>60000</v>
      </c>
      <c r="G13" s="35" t="s">
        <v>0</v>
      </c>
      <c r="H13" s="26"/>
    </row>
    <row r="14" spans="1:8" s="148" customFormat="1" x14ac:dyDescent="0.25">
      <c r="A14" s="26"/>
      <c r="B14" s="29" t="s">
        <v>189</v>
      </c>
      <c r="C14" s="30" t="s">
        <v>207</v>
      </c>
      <c r="D14" s="31" t="s">
        <v>185</v>
      </c>
      <c r="E14" s="32">
        <v>6280000</v>
      </c>
      <c r="F14" s="45">
        <f t="shared" si="0"/>
        <v>83733.333333333328</v>
      </c>
      <c r="G14" s="35" t="s">
        <v>0</v>
      </c>
      <c r="H14" s="26"/>
    </row>
    <row r="15" spans="1:8" s="148" customFormat="1" x14ac:dyDescent="0.25">
      <c r="A15" s="26"/>
      <c r="B15" s="29" t="s">
        <v>189</v>
      </c>
      <c r="C15" s="30" t="s">
        <v>207</v>
      </c>
      <c r="D15" s="31" t="s">
        <v>185</v>
      </c>
      <c r="E15" s="32">
        <v>1800000</v>
      </c>
      <c r="F15" s="45">
        <f t="shared" si="0"/>
        <v>24000</v>
      </c>
      <c r="G15" s="35" t="s">
        <v>0</v>
      </c>
      <c r="H15" s="26"/>
    </row>
    <row r="16" spans="1:8" s="148" customFormat="1" x14ac:dyDescent="0.25">
      <c r="A16" s="26"/>
      <c r="B16" s="29" t="s">
        <v>181</v>
      </c>
      <c r="C16" s="30" t="s">
        <v>207</v>
      </c>
      <c r="D16" s="31" t="s">
        <v>183</v>
      </c>
      <c r="E16" s="32">
        <v>2936000</v>
      </c>
      <c r="F16" s="45">
        <f t="shared" si="0"/>
        <v>293600</v>
      </c>
      <c r="G16" s="35" t="s">
        <v>0</v>
      </c>
      <c r="H16" s="26"/>
    </row>
    <row r="17" spans="1:8" s="148" customFormat="1" x14ac:dyDescent="0.25">
      <c r="A17" s="26"/>
      <c r="B17" s="29" t="s">
        <v>208</v>
      </c>
      <c r="C17" s="30" t="s">
        <v>207</v>
      </c>
      <c r="D17" s="31" t="s">
        <v>183</v>
      </c>
      <c r="E17" s="32">
        <v>100000</v>
      </c>
      <c r="F17" s="45">
        <f t="shared" si="0"/>
        <v>10000</v>
      </c>
      <c r="G17" s="35" t="s">
        <v>0</v>
      </c>
      <c r="H17" s="26"/>
    </row>
    <row r="18" spans="1:8" s="148" customFormat="1" x14ac:dyDescent="0.25">
      <c r="A18" s="26"/>
      <c r="B18" s="109" t="s">
        <v>72</v>
      </c>
      <c r="C18" s="165"/>
      <c r="D18" s="166"/>
      <c r="E18" s="167"/>
      <c r="F18" s="46">
        <f>SUMIF(C8:C17,"2015",F8:F17)</f>
        <v>439753.33333333337</v>
      </c>
      <c r="G18" s="47" t="s">
        <v>0</v>
      </c>
      <c r="H18" s="26"/>
    </row>
    <row r="19" spans="1:8" s="148" customFormat="1" x14ac:dyDescent="0.25">
      <c r="A19" s="26"/>
      <c r="B19" s="107" t="s">
        <v>130</v>
      </c>
      <c r="C19" s="168"/>
      <c r="D19" s="169"/>
      <c r="E19" s="170"/>
      <c r="F19" s="46">
        <f>SUMIF(C8:C17,"2016",F8:F17)</f>
        <v>471333.33333333331</v>
      </c>
      <c r="G19" s="47" t="s">
        <v>0</v>
      </c>
      <c r="H19" s="26"/>
    </row>
    <row r="20" spans="1:8" s="148" customFormat="1" x14ac:dyDescent="0.25">
      <c r="A20" s="26"/>
      <c r="B20" s="50" t="s">
        <v>36</v>
      </c>
      <c r="C20" s="171"/>
      <c r="D20" s="172"/>
      <c r="E20" s="172"/>
      <c r="F20" s="48">
        <f>F18+F19</f>
        <v>911086.66666666674</v>
      </c>
      <c r="G20" s="49" t="s">
        <v>0</v>
      </c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173"/>
      <c r="G23" s="173"/>
      <c r="H23" s="26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t="12" hidden="1" customHeight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Tønder Vand AS</v>
      </c>
      <c r="B1" s="56"/>
      <c r="C1" s="56"/>
      <c r="D1" s="176"/>
      <c r="E1" s="56"/>
    </row>
    <row r="2" spans="1:5" x14ac:dyDescent="0.25">
      <c r="A2" s="220" t="str">
        <f>'1. Forside'!A2</f>
        <v>V190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1" t="s">
        <v>119</v>
      </c>
      <c r="C4" s="261"/>
      <c r="D4" s="261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32490.25</v>
      </c>
      <c r="D7" s="181" t="s">
        <v>0</v>
      </c>
      <c r="E7" s="56"/>
    </row>
    <row r="8" spans="1:5" x14ac:dyDescent="0.25">
      <c r="A8" s="56"/>
      <c r="B8" s="206" t="s">
        <v>201</v>
      </c>
      <c r="C8" s="51">
        <v>10000</v>
      </c>
      <c r="D8" s="181" t="s">
        <v>0</v>
      </c>
      <c r="E8" s="56"/>
    </row>
    <row r="9" spans="1:5" x14ac:dyDescent="0.25">
      <c r="A9" s="56"/>
      <c r="B9" s="206" t="s">
        <v>202</v>
      </c>
      <c r="C9" s="51">
        <v>633000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675490.25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214</v>
      </c>
      <c r="C13" s="178"/>
      <c r="D13" s="179"/>
      <c r="E13" s="56"/>
    </row>
    <row r="14" spans="1:5" x14ac:dyDescent="0.25">
      <c r="A14" s="56"/>
      <c r="B14" s="53" t="s">
        <v>215</v>
      </c>
      <c r="C14" s="180">
        <v>9658698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9658698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2" t="s">
        <v>140</v>
      </c>
      <c r="C18" s="263"/>
      <c r="D18" s="264"/>
      <c r="E18" s="56"/>
    </row>
    <row r="19" spans="1:5" x14ac:dyDescent="0.25">
      <c r="A19" s="56"/>
      <c r="B19" s="53" t="s">
        <v>70</v>
      </c>
      <c r="C19" s="51">
        <v>103520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16500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120020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5" t="s">
        <v>141</v>
      </c>
      <c r="C24" s="266"/>
      <c r="D24" s="267"/>
      <c r="E24" s="56"/>
    </row>
    <row r="25" spans="1:5" x14ac:dyDescent="0.25">
      <c r="A25" s="56"/>
      <c r="B25" s="108" t="s">
        <v>142</v>
      </c>
      <c r="C25" s="19">
        <v>10734650.199999999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11549164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-814513.80000000075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2015-06-25T12:07:03Z</cp:lastPrinted>
  <dcterms:created xsi:type="dcterms:W3CDTF">2014-01-17T08:54:17Z</dcterms:created>
  <dcterms:modified xsi:type="dcterms:W3CDTF">2015-09-28T07:43:12Z</dcterms:modified>
</cp:coreProperties>
</file>