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C26" i="19" l="1"/>
  <c r="C17" i="19"/>
  <c r="A2" i="15" l="1"/>
  <c r="C12" i="8" s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E29" i="19" l="1"/>
  <c r="C15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1" i="7" s="1"/>
  <c r="F9" i="2" l="1"/>
  <c r="F10" i="2"/>
  <c r="C9" i="12" l="1"/>
  <c r="C11" i="12" s="1"/>
  <c r="C31" i="8" s="1"/>
  <c r="E31" i="8" s="1"/>
  <c r="F8" i="2" l="1"/>
  <c r="F8" i="7"/>
  <c r="F10" i="7" s="1"/>
  <c r="F11" i="2" l="1"/>
  <c r="C9" i="10" s="1"/>
  <c r="C15" i="11" l="1"/>
  <c r="C28" i="8" s="1"/>
  <c r="C14" i="4"/>
  <c r="C26" i="8" s="1"/>
  <c r="C27" i="3"/>
  <c r="C24" i="8" s="1"/>
  <c r="F12" i="7"/>
  <c r="C18" i="8" s="1"/>
  <c r="C21" i="3"/>
  <c r="C23" i="8" s="1"/>
  <c r="C10" i="3"/>
  <c r="C21" i="8" s="1"/>
  <c r="C8" i="4"/>
  <c r="C25" i="8" s="1"/>
  <c r="C10" i="10"/>
  <c r="C17" i="8" s="1"/>
  <c r="F13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<sst xmlns="http://schemas.openxmlformats.org/spreadsheetml/2006/main" count="359" uniqueCount="193">
  <si>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</si>
  <si>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</si>
  <si>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</si>
  <si>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</si>
  <si>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</si>
  <si>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</si>
  <si>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</si>
  <si>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</si>
  <si>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</si>
  <si>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</si>
  <si>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</si>
  <si>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</si>
  <si>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</si>
  <si>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</si>
  <si>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</si>
  <si>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</si>
  <si>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</si>
  <si>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</si>
  <si>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</si>
  <si>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</si>
  <si>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</si>
  <si>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</si>
  <si>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</si>
  <si>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</si>
  <si>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</si>
  <si>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</si>
  <si>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</si>
  <si>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</si>
  <si>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</si>
  <si>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</si>
  <si>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</si>
  <si>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</si>
  <si>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</si>
  <si>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</si>
  <si>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</si>
  <si>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</si>
  <si>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</si>
  <si>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</si>
  <si>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</si>
  <si>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</si>
  <si>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</si>
  <si>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</si>
  <si>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</si>
  <si>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</si>
  <si>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</si>
  <si>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</si>
  <si>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</si>
  <si>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</si>
  <si>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</si>
  <si>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</si>
  <si>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</si>
  <si>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</si>
  <si>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</si>
  <si>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</si>
  <si>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</si>
  <si>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</si>
  <si>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</si>
  <si>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</si>
  <si>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</si>
  <si>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</si>
  <si>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</si>
  <si>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</si>
  <si>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</si>
  <si>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</si>
  <si>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</si>
  <si>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</si>
  <si>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</si>
  <si>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</si>
  <si>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</si>
  <si>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</si>
  <si>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</si>
  <si>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</si>
  <si>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</si>
  <si>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</si>
  <si>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</si>
  <si>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</si>
  <si>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</si>
  <si>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</si>
  <si>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</si>
  <si>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</si>
  <si>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</si>
  <si>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</si>
  <si>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</si>
  <si>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</si>
  <si>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</si>
  <si>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</si>
  <si>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</si>
  <si>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</si>
  <si>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</si>
  <si>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</si>
  <si>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</si>
  <si>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</si>
  <si>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</si>
  <si>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</si>
  <si>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</si>
  <si>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</si>
  <si>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</si>
  <si>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</si>
  <si>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</si>
  <si>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</si>
  <si>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</si>
  <si>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</si>
  <si>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</si>
  <si>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</si>
  <si>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</si>
  <si>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</si>
  <si>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</si>
  <si>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</si>
  <si>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</si>
  <si>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</si>
  <si>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</si>
  <si>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</si>
  <si>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</si>
  <si>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</si>
  <si>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</si>
  <si>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</si>
  <si>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</si>
  <si>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</si>
  <si>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</si>
  <si>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</si>
  <si>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</si>
  <si>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</si>
  <si>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</si>
  <si>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</si>
  <si>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</si>
  <si>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</si>
  <si>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</si>
  <si>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</si>
  <si>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</si>
  <si>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</si>
  <si>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</si>
  <si>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</si>
  <si>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</si>
  <si>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</si>
  <si>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</si>
  <si>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</si>
  <si>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</si>
  <si>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</si>
  <si>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</si>
  <si>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</si>
  <si>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</si>
  <si>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</si>
  <si>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</si>
  <si>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</si>
  <si>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</si>
  <si>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</si>
  <si>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</si>
  <si>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</si>
  <si>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</si>
  <si>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</si>
  <si>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</si>
  <si>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</si>
  <si>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</si>
  <si>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</si>
  <si>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</si>
  <si>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</si>
  <si>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</si>
  <si>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</si>
  <si>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</si>
  <si>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</si>
  <si>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</si>
  <si>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</si>
  <si>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</si>
  <si>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</si>
  <si>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</si>
  <si>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</si>
  <si>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</si>
  <si>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</si>
  <si>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</si>
  <si>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</si>
  <si>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</si>
  <si>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</si>
  <si>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</si>
  <si>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</si>
  <si>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</si>
  <si>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</si>
  <si>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</si>
  <si>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</si>
  <si>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</si>
  <si>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</si>
  <si>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</si>
  <si>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2014</t>
  </si>
  <si>
    <t>Plænetraktor</t>
  </si>
  <si>
    <t>Beluftningsanlæg, rislebakke, Kontruktioner</t>
  </si>
  <si>
    <t>50</t>
  </si>
  <si>
    <t>Afregningsmålere, elektroniske &gt; Ø110 mm</t>
  </si>
  <si>
    <t>10</t>
  </si>
  <si>
    <t>Ejendomsskatter</t>
  </si>
  <si>
    <t>Selskabsskatter</t>
  </si>
  <si>
    <t>Toftlund Vandværk</t>
  </si>
  <si>
    <t>V187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</si>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</sst>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Toftlund Vandværk</v>
      </c>
      <c r="B1" s="56"/>
      <c r="C1" s="56"/>
      <c r="D1" s="56"/>
      <c r="E1" s="56"/>
    </row>
    <row r="2" spans="1:5" x14ac:dyDescent="0.25">
      <c r="A2" s="220" t="str">
        <f>'1. Forside'!A2</f>
        <v>V187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Toftlund Vandværk</v>
      </c>
      <c r="B1" s="26"/>
      <c r="C1" s="26"/>
      <c r="D1" s="26"/>
      <c r="E1" s="26"/>
    </row>
    <row r="2" spans="1:5" x14ac:dyDescent="0.25">
      <c r="A2" s="221" t="str">
        <f>'1. Forside'!A2</f>
        <v>V187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50000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-50000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19150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-20000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39150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Toftlund Vandværk</v>
      </c>
      <c r="B1" s="26"/>
      <c r="C1" s="26"/>
      <c r="D1" s="26"/>
      <c r="E1" s="26"/>
    </row>
    <row r="2" spans="1:5" x14ac:dyDescent="0.25">
      <c r="A2" s="221" t="str">
        <f>'1. Forside'!A2</f>
        <v>V187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-2313232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-1166707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-1146525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-229305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Toftlund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4983560.6032218933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2006073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212964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-891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28000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2246146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-3493111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-3493111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-1246965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5299203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5299203</v>
      </c>
      <c r="D36" s="79" t="s">
        <v>0</v>
      </c>
      <c r="E36" s="10">
        <f>-C36</f>
        <v>-5299203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-315642.39677810669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Toftlund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V187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0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0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>
      <selection activeCell="B17" sqref="B17"/>
    </sheetView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Toftlund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V187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1171922.7390502947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-4453.3064083911204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267432.76905127708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1434902.2016931807</v>
      </c>
      <c r="D13" s="79" t="s">
        <v>0</v>
      </c>
      <c r="E13" s="6">
        <f>C13</f>
        <v>1434902.2016931807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2006073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191</v>
      </c>
      <c r="C16" s="14">
        <f>'6. Gennemførte investeringer'!F13</f>
        <v>297394.32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97208.106666666659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investeringer'!F12</f>
        <v>60000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2460675.4266666663</v>
      </c>
      <c r="D19" s="79" t="s">
        <v>0</v>
      </c>
      <c r="E19" s="8">
        <f>C19</f>
        <v>2460675.4266666663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114000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2938500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37000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127089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-50000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39150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3205739</v>
      </c>
      <c r="D29" s="79" t="s">
        <v>0</v>
      </c>
      <c r="E29" s="6">
        <f>C29</f>
        <v>3205739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-229305</v>
      </c>
      <c r="D31" s="79" t="s">
        <v>0</v>
      </c>
      <c r="E31" s="10">
        <f>C31</f>
        <v>-229305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-315642.39677810669</v>
      </c>
      <c r="D33" s="79" t="s">
        <v>0</v>
      </c>
      <c r="E33" s="12">
        <f>C33</f>
        <v>-315642.39677810669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6556369.2315817401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463156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14.155855114867864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7.8113405236718085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Toftlund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V187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1171922.7390502947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1171922.7390502947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1171922.7390502947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-4453.3064083911204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Toftlund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1434902.2016931807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1167469.4326419036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267432.76905127708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1171922.7390502947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Toftlund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V187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86206741.183828011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2006073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2006073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Toftlund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182</v>
      </c>
      <c r="C8" s="30" t="s">
        <v>181</v>
      </c>
      <c r="D8" s="31">
        <v>5</v>
      </c>
      <c r="E8" s="32">
        <v>17596</v>
      </c>
      <c r="F8" s="34">
        <f t="shared" ref="F8:F10" si="0">E8/D8</f>
        <v>3519.2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3432981</v>
      </c>
      <c r="F9" s="34">
        <f t="shared" si="0"/>
        <v>68659.62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43515</v>
      </c>
      <c r="F10" s="34">
        <f t="shared" si="0"/>
        <v>4351.5</v>
      </c>
      <c r="G10" s="35" t="s">
        <v>0</v>
      </c>
      <c r="H10" s="26"/>
    </row>
    <row r="11" spans="1:8" s="148" customFormat="1" x14ac:dyDescent="0.25">
      <c r="A11" s="26"/>
      <c r="B11" s="23" t="s">
        <v>71</v>
      </c>
      <c r="C11" s="158"/>
      <c r="D11" s="158"/>
      <c r="E11" s="158"/>
      <c r="F11" s="36">
        <f>SUM(F8:F10)</f>
        <v>76530.319999999992</v>
      </c>
      <c r="G11" s="37" t="s">
        <v>0</v>
      </c>
      <c r="H11" s="26"/>
    </row>
    <row r="12" spans="1:8" s="148" customFormat="1" x14ac:dyDescent="0.25">
      <c r="A12" s="26"/>
      <c r="B12" s="107" t="s">
        <v>132</v>
      </c>
      <c r="C12" s="159"/>
      <c r="D12" s="159"/>
      <c r="E12" s="159"/>
      <c r="F12" s="66">
        <v>220864</v>
      </c>
      <c r="G12" s="37" t="s">
        <v>0</v>
      </c>
      <c r="H12" s="26"/>
    </row>
    <row r="13" spans="1:8" s="148" customFormat="1" x14ac:dyDescent="0.25">
      <c r="A13" s="26"/>
      <c r="B13" s="39" t="s">
        <v>68</v>
      </c>
      <c r="C13" s="160"/>
      <c r="D13" s="160"/>
      <c r="E13" s="161"/>
      <c r="F13" s="38">
        <f>F11+F12</f>
        <v>297394.32</v>
      </c>
      <c r="G13" s="38" t="s">
        <v>0</v>
      </c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="148" customFormat="1" hidden="1" x14ac:dyDescent="0.25"/>
    <row r="18" s="148" customFormat="1" hidden="1" x14ac:dyDescent="0.25"/>
    <row r="19" s="148" customFormat="1" hidden="1" x14ac:dyDescent="0.25"/>
    <row r="20" s="148" customFormat="1" ht="14.45" hidden="1" customHeight="1" x14ac:dyDescent="0.25"/>
    <row r="21" s="148" customFormat="1" ht="14.4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t="15" hidden="1" customHeight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Toftlund Vandværk</v>
      </c>
      <c r="B1" s="162"/>
      <c r="C1" s="162"/>
      <c r="D1" s="162"/>
      <c r="E1" s="162"/>
    </row>
    <row r="2" spans="1:5" x14ac:dyDescent="0.25">
      <c r="A2" s="1" t="str">
        <f>'1. Forside'!A2</f>
        <v>V187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24000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31852.533333333333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investeringer'!F11</f>
        <v>76530.319999999992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97208.106666666659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Toftlund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V187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185</v>
      </c>
      <c r="C8" s="30">
        <v>2015</v>
      </c>
      <c r="D8" s="31">
        <v>10</v>
      </c>
      <c r="E8" s="32">
        <v>300000</v>
      </c>
      <c r="F8" s="45">
        <f>E8/D8</f>
        <v>30000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2016</v>
      </c>
      <c r="D9" s="31">
        <v>10</v>
      </c>
      <c r="E9" s="32">
        <v>300000</v>
      </c>
      <c r="F9" s="45">
        <f t="shared" ref="F9" si="0">E9/D9</f>
        <v>30000</v>
      </c>
      <c r="G9" s="35" t="s">
        <v>0</v>
      </c>
      <c r="H9" s="26"/>
    </row>
    <row r="10" spans="1:8" s="148" customFormat="1" x14ac:dyDescent="0.25">
      <c r="A10" s="26"/>
      <c r="B10" s="109" t="s">
        <v>72</v>
      </c>
      <c r="C10" s="165"/>
      <c r="D10" s="166"/>
      <c r="E10" s="167"/>
      <c r="F10" s="46">
        <f>SUMIF(C8:C9,"2015",F8:F9)</f>
        <v>30000</v>
      </c>
      <c r="G10" s="47" t="s">
        <v>0</v>
      </c>
      <c r="H10" s="26"/>
    </row>
    <row r="11" spans="1:8" s="148" customFormat="1" x14ac:dyDescent="0.25">
      <c r="A11" s="26"/>
      <c r="B11" s="107" t="s">
        <v>130</v>
      </c>
      <c r="C11" s="168"/>
      <c r="D11" s="169"/>
      <c r="E11" s="170"/>
      <c r="F11" s="46">
        <f>SUMIF(C8:C9,"2016",F8:F9)</f>
        <v>30000</v>
      </c>
      <c r="G11" s="47" t="s">
        <v>0</v>
      </c>
      <c r="H11" s="26"/>
    </row>
    <row r="12" spans="1:8" s="148" customFormat="1" x14ac:dyDescent="0.25">
      <c r="A12" s="26"/>
      <c r="B12" s="50" t="s">
        <v>36</v>
      </c>
      <c r="C12" s="171"/>
      <c r="D12" s="172"/>
      <c r="E12" s="172"/>
      <c r="F12" s="48">
        <f>F10+F11</f>
        <v>60000</v>
      </c>
      <c r="G12" s="49" t="s">
        <v>0</v>
      </c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164"/>
      <c r="D15" s="26"/>
      <c r="E15" s="26"/>
      <c r="F15" s="173"/>
      <c r="G15" s="173"/>
      <c r="H15" s="26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t="12" hidden="1" customHeight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2" zoomScaleNormal="90" workbookViewId="0">
      <selection activeCell="B15" sqref="B15"/>
    </sheetView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Toftlund Vandværk</v>
      </c>
      <c r="B1" s="56"/>
      <c r="C1" s="56"/>
      <c r="D1" s="176"/>
      <c r="E1" s="56"/>
    </row>
    <row r="2" spans="1:5" x14ac:dyDescent="0.25">
      <c r="A2" s="220" t="str">
        <f>'1. Forside'!A2</f>
        <v>V187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187</v>
      </c>
      <c r="C8" s="51">
        <v>6000</v>
      </c>
      <c r="D8" s="181" t="s">
        <v>0</v>
      </c>
      <c r="E8" s="56"/>
    </row>
    <row r="9" spans="1:5" x14ac:dyDescent="0.25">
      <c r="A9" s="56"/>
      <c r="B9" s="206" t="s">
        <v>188</v>
      </c>
      <c r="C9" s="51">
        <v>75000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114000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176</v>
      </c>
      <c r="C13" s="178"/>
      <c r="D13" s="179"/>
      <c r="E13" s="56"/>
    </row>
    <row r="14" spans="1:5" x14ac:dyDescent="0.25">
      <c r="A14" s="56"/>
      <c r="B14" s="53" t="s">
        <v>192</v>
      </c>
      <c r="C14" s="180">
        <v>2938500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2938500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22000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15000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37000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3040589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2913500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127089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ht="14.45" x14ac:dyDescent="0.3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2015-09-17T14:53:36Z</dcterms:modified>
</cp:coreProperties>
</file>