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80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5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27" i="2" l="1"/>
  <c r="F28" i="2"/>
  <c r="F29" i="2"/>
  <c r="F30" i="2"/>
  <c r="F31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C25" i="8" l="1"/>
  <c r="E31" i="19" l="1"/>
  <c r="C36" i="19" l="1"/>
  <c r="E36" i="19" s="1"/>
  <c r="F37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3" i="15"/>
  <c r="C15" i="15" s="1"/>
  <c r="C11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36" i="7" s="1"/>
  <c r="F32" i="2" l="1"/>
  <c r="C9" i="10" s="1"/>
  <c r="C15" i="11" l="1"/>
  <c r="C28" i="8" s="1"/>
  <c r="C21" i="4"/>
  <c r="C26" i="8" s="1"/>
  <c r="C27" i="3"/>
  <c r="C24" i="8" s="1"/>
  <c r="F38" i="7"/>
  <c r="C18" i="8" s="1"/>
  <c r="C21" i="3"/>
  <c r="C23" i="8" s="1"/>
  <c r="C10" i="3"/>
  <c r="C21" i="8" s="1"/>
  <c r="C10" i="10"/>
  <c r="C17" i="8" s="1"/>
  <c r="F3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<sst xmlns="http://schemas.openxmlformats.org/spreadsheetml/2006/main" count="463" uniqueCount="221">
  <si>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</si>
  <si>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</si>
  <si>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</si>
  <si>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</si>
  <si>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</si>
  <si>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</si>
  <si>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</si>
  <si>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</si>
  <si>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</si>
  <si>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</si>
  <si>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</si>
  <si>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</si>
  <si>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</si>
  <si>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</si>
  <si>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</si>
  <si>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</si>
  <si>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</si>
  <si>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</si>
  <si>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</si>
  <si>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</si>
  <si>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</si>
  <si>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</si>
  <si>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</si>
  <si>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</si>
  <si>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</si>
  <si>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</si>
  <si>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</si>
  <si>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</si>
  <si>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</si>
  <si>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</si>
  <si>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</si>
  <si>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</si>
  <si>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</si>
  <si>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</si>
  <si>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</si>
  <si>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</si>
  <si>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</si>
  <si>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</si>
  <si>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</si>
  <si>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</si>
  <si>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</si>
  <si>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</si>
  <si>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</si>
  <si>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</si>
  <si>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</si>
  <si>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</si>
  <si>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</si>
  <si>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</si>
  <si>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</si>
  <si>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</si>
  <si>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</si>
  <si>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</si>
  <si>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</si>
  <si>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</si>
  <si>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</si>
  <si>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</si>
  <si>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</si>
  <si>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</si>
  <si>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</si>
  <si>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</si>
  <si>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</si>
  <si>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</si>
  <si>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</si>
  <si>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</si>
  <si>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</si>
  <si>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</si>
  <si>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</si>
  <si>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</si>
  <si>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</si>
  <si>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</si>
  <si>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</si>
  <si>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</si>
  <si>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</si>
  <si>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</si>
  <si>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</si>
  <si>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</si>
  <si>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</si>
  <si>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</si>
  <si>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</si>
  <si>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</si>
  <si>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</si>
  <si>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</si>
  <si>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</si>
  <si>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</si>
  <si>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</si>
  <si>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</si>
  <si>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</si>
  <si>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</si>
  <si>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</si>
  <si>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</si>
  <si>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</si>
  <si>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</si>
  <si>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</si>
  <si>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</si>
  <si>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</si>
  <si>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</si>
  <si>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</si>
  <si>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</si>
  <si>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</si>
  <si>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</si>
  <si>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</si>
  <si>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</si>
  <si>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</si>
  <si>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</si>
  <si>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</si>
  <si>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</si>
  <si>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</si>
  <si>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</si>
  <si>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</si>
  <si>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</si>
  <si>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</si>
  <si>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</si>
  <si>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</si>
  <si>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</si>
  <si>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</si>
  <si>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</si>
  <si>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</si>
  <si>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</si>
  <si>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</si>
  <si>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</si>
  <si>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</si>
  <si>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</si>
  <si>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</si>
  <si>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</si>
  <si>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</si>
  <si>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</si>
  <si>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</si>
  <si>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</si>
  <si>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</si>
  <si>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</si>
  <si>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</si>
  <si>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</si>
  <si>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</si>
  <si>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</si>
  <si>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</si>
  <si>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</si>
  <si>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</si>
  <si>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</si>
  <si>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</si>
  <si>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</si>
  <si>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</si>
  <si>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</si>
  <si>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</si>
  <si>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</si>
  <si>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</si>
  <si>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</si>
  <si>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</si>
  <si>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</si>
  <si>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</si>
  <si>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</si>
  <si>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</si>
  <si>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</si>
  <si>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</si>
  <si>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</si>
  <si>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</si>
  <si>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</si>
  <si>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</si>
  <si>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</si>
  <si>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</si>
  <si>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</si>
  <si>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</si>
  <si>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</si>
  <si>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</si>
  <si>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</si>
  <si>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</si>
  <si>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</si>
  <si>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</si>
  <si>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</si>
  <si>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</si>
  <si>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</si>
  <si>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</si>
  <si>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</si>
  <si>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</si>
  <si>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</si>
  <si>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</si>
  <si>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</si>
  <si>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</si>
  <si>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</si>
  <si>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</si>
  <si>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</si>
  <si>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</si>
  <si>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</si>
  <si>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Råvandsstation komplet montering og boringshus/tørbrønd</t>
  </si>
  <si>
    <t>Elanlæg</t>
  </si>
  <si>
    <t>Pumpe inkl. stigrør og forerørsforsejlinger mv.</t>
  </si>
  <si>
    <t>SRO anlæg</t>
  </si>
  <si>
    <t>Ø110 mm &lt; Ledningsnet ≤ Ø 250 mm</t>
  </si>
  <si>
    <t>Ø 50mm &lt; Ledningsnet ≤ Ø110 mm</t>
  </si>
  <si>
    <t>SRO-anlæg, vandværk</t>
  </si>
  <si>
    <t>Elanlæg - vandværk</t>
  </si>
  <si>
    <t>Skyllevand-/slamhåndteringsanlæg - lukkede betonbeholdere</t>
  </si>
  <si>
    <t>Sikring (terror, hærværk), Mek./EL</t>
  </si>
  <si>
    <t>Sikring (terror, hærværk), SRO</t>
  </si>
  <si>
    <t>Pumpestation (inkl. evt. hydrofor)/trykforøger, SRO</t>
  </si>
  <si>
    <t>Pumpestation (inkl. evt. hydrofor)/trykforøger, Mek./EL</t>
  </si>
  <si>
    <t>Pumpestation (inkl. evt. hydrofor)/trykforøger, Konstruktioner</t>
  </si>
  <si>
    <t>Afregningsmålere, elektroniske ≤ Ø 110mm (Qn 10)</t>
  </si>
  <si>
    <t>SRO-brønd/kvarterbrønd/sektionsbrønd, SRO</t>
  </si>
  <si>
    <t>SRO-brønd/kvarterbrønd/sektionsbrønd, Mek./EL</t>
  </si>
  <si>
    <t>SRO-brønd/kvarterbrønd/sektionsbrønd, Konstruktioner</t>
  </si>
  <si>
    <t>Etageareal vandbehandlingsbygning</t>
  </si>
  <si>
    <t>Køretøjer, personbil</t>
  </si>
  <si>
    <t>Filteranlæg, åbne filtre, enkelt filtrering, Kontruktioner</t>
  </si>
  <si>
    <t>Software</t>
  </si>
  <si>
    <t>Rentvandsbeholder  insitu støbt</t>
  </si>
  <si>
    <t>Udpumpningsanlæg, rentvandspumper på vandværk</t>
  </si>
  <si>
    <t xml:space="preserve">Erstatninger (OBS ingen øst-tillæg eller øvrige tillæg) </t>
  </si>
  <si>
    <t>Ejendomsskatter</t>
  </si>
  <si>
    <t>Selskabsskatter</t>
  </si>
  <si>
    <t>Dokumenteret Drikkevandssikkerhed (DDS)</t>
  </si>
  <si>
    <t>Fjernaflæsere af målere</t>
  </si>
  <si>
    <t>Grundvandsbeskyttelse (VVM-redegørelser)</t>
  </si>
  <si>
    <t>Grundvandsbeskyttelse (skovrejsning)</t>
  </si>
  <si>
    <t>Grundvandsbeskyttelse (indsatsplaner og indsats)</t>
  </si>
  <si>
    <t>Grundvandsbeskyttelse (sløjfning af egne boringer)</t>
  </si>
  <si>
    <t>Grundvandsbeskyttelse (generel grundvandsbeskyttelse)</t>
  </si>
  <si>
    <t>Grundvandsbeskyttelse (opdatering af geologiske modeller)</t>
  </si>
  <si>
    <t>TREFOR Vand AS</t>
  </si>
  <si>
    <t>V188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</si>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</sst>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A3" sqref="A3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TREFOR Vand AS</v>
      </c>
      <c r="B1" s="56"/>
      <c r="C1" s="56"/>
      <c r="D1" s="56"/>
      <c r="E1" s="56"/>
    </row>
    <row r="2" spans="1:5" x14ac:dyDescent="0.25">
      <c r="A2" s="220" t="str">
        <f>'1. Forside'!A2</f>
        <v>V188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209</v>
      </c>
      <c r="C7" s="51">
        <v>500000</v>
      </c>
      <c r="D7" s="190" t="s">
        <v>0</v>
      </c>
      <c r="E7" s="56"/>
    </row>
    <row r="8" spans="1:5" x14ac:dyDescent="0.25">
      <c r="A8" s="56"/>
      <c r="B8" s="212" t="s">
        <v>210</v>
      </c>
      <c r="C8" s="51">
        <v>3417719</v>
      </c>
      <c r="D8" s="190" t="s">
        <v>0</v>
      </c>
      <c r="E8" s="56"/>
    </row>
    <row r="9" spans="1:5" x14ac:dyDescent="0.25">
      <c r="A9" s="56"/>
      <c r="B9" s="212" t="s">
        <v>211</v>
      </c>
      <c r="C9" s="51">
        <v>750000</v>
      </c>
      <c r="D9" s="190" t="s">
        <v>0</v>
      </c>
      <c r="E9" s="56"/>
    </row>
    <row r="10" spans="1:5" x14ac:dyDescent="0.25">
      <c r="A10" s="56"/>
      <c r="B10" s="212" t="s">
        <v>212</v>
      </c>
      <c r="C10" s="51">
        <v>500000</v>
      </c>
      <c r="D10" s="190" t="s">
        <v>0</v>
      </c>
      <c r="E10" s="56"/>
    </row>
    <row r="11" spans="1:5" x14ac:dyDescent="0.25">
      <c r="A11" s="56"/>
      <c r="B11" s="212" t="s">
        <v>213</v>
      </c>
      <c r="C11" s="51">
        <v>1100000</v>
      </c>
      <c r="D11" s="190" t="s">
        <v>0</v>
      </c>
      <c r="E11" s="56"/>
    </row>
    <row r="12" spans="1:5" x14ac:dyDescent="0.25">
      <c r="A12" s="56"/>
      <c r="B12" s="212" t="s">
        <v>214</v>
      </c>
      <c r="C12" s="51">
        <v>500000</v>
      </c>
      <c r="D12" s="190" t="s">
        <v>0</v>
      </c>
      <c r="E12" s="56"/>
    </row>
    <row r="13" spans="1:5" x14ac:dyDescent="0.25">
      <c r="A13" s="56"/>
      <c r="B13" s="212" t="s">
        <v>215</v>
      </c>
      <c r="C13" s="51">
        <v>0</v>
      </c>
      <c r="D13" s="190" t="s">
        <v>0</v>
      </c>
      <c r="E13" s="56"/>
    </row>
    <row r="14" spans="1:5" x14ac:dyDescent="0.25">
      <c r="A14" s="56"/>
      <c r="B14" s="212" t="s">
        <v>216</v>
      </c>
      <c r="C14" s="51">
        <v>0</v>
      </c>
      <c r="D14" s="190" t="s">
        <v>0</v>
      </c>
      <c r="E14" s="56"/>
    </row>
    <row r="15" spans="1:5" x14ac:dyDescent="0.25">
      <c r="A15" s="56"/>
      <c r="B15" s="54" t="s">
        <v>36</v>
      </c>
      <c r="C15" s="55">
        <f>SUM(C7:C14)</f>
        <v>6767719</v>
      </c>
      <c r="D15" s="191" t="s">
        <v>0</v>
      </c>
      <c r="E15" s="56"/>
    </row>
    <row r="16" spans="1:5" x14ac:dyDescent="0.25">
      <c r="A16" s="56"/>
      <c r="B16" s="56"/>
      <c r="C16" s="182"/>
      <c r="D16" s="56"/>
      <c r="E16" s="56"/>
    </row>
    <row r="17" spans="1:5" x14ac:dyDescent="0.25">
      <c r="A17" s="56"/>
      <c r="B17" s="56"/>
      <c r="C17" s="182"/>
      <c r="D17" s="56"/>
      <c r="E17" s="56"/>
    </row>
    <row r="18" spans="1:5" ht="27.2" customHeight="1" x14ac:dyDescent="0.25">
      <c r="A18" s="56"/>
      <c r="B18" s="20" t="s">
        <v>146</v>
      </c>
      <c r="C18" s="192"/>
      <c r="D18" s="189"/>
      <c r="E18" s="56"/>
    </row>
    <row r="19" spans="1:5" ht="16.7" customHeight="1" x14ac:dyDescent="0.25">
      <c r="A19" s="56"/>
      <c r="B19" s="108" t="s">
        <v>147</v>
      </c>
      <c r="C19" s="19">
        <v>500003</v>
      </c>
      <c r="D19" s="151" t="s">
        <v>0</v>
      </c>
      <c r="E19" s="56"/>
    </row>
    <row r="20" spans="1:5" ht="16.7" customHeight="1" x14ac:dyDescent="0.25">
      <c r="A20" s="56"/>
      <c r="B20" s="108" t="s">
        <v>148</v>
      </c>
      <c r="C20" s="40">
        <v>7329000</v>
      </c>
      <c r="D20" s="151" t="s">
        <v>0</v>
      </c>
      <c r="E20" s="56"/>
    </row>
    <row r="21" spans="1:5" x14ac:dyDescent="0.25">
      <c r="A21" s="56"/>
      <c r="B21" s="28" t="s">
        <v>149</v>
      </c>
      <c r="C21" s="55">
        <f>C19-C20</f>
        <v>-6828997</v>
      </c>
      <c r="D21" s="153" t="s">
        <v>0</v>
      </c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x14ac:dyDescent="0.25">
      <c r="A23" s="56"/>
      <c r="B23" s="193"/>
      <c r="C23" s="56"/>
      <c r="D23" s="56"/>
      <c r="E23" s="56"/>
    </row>
    <row r="24" spans="1:5" ht="15.75" x14ac:dyDescent="0.25">
      <c r="A24" s="56"/>
      <c r="B24" s="193"/>
      <c r="C24" s="56"/>
      <c r="D24" s="56"/>
      <c r="E24" s="56"/>
    </row>
    <row r="25" spans="1:5" ht="15.75" hidden="1" x14ac:dyDescent="0.25">
      <c r="B25" s="194"/>
      <c r="E25" s="195"/>
    </row>
    <row r="26" spans="1:5" ht="15.75" hidden="1" x14ac:dyDescent="0.25">
      <c r="B26" s="195"/>
      <c r="C26" s="195"/>
    </row>
    <row r="27" spans="1:5" ht="15.75" hidden="1" x14ac:dyDescent="0.25">
      <c r="B27" s="195"/>
      <c r="E27" s="195"/>
    </row>
    <row r="28" spans="1:5" ht="15.75" hidden="1" x14ac:dyDescent="0.25">
      <c r="B28" s="195"/>
      <c r="D28" s="195"/>
    </row>
    <row r="29" spans="1:5" ht="15.75" hidden="1" x14ac:dyDescent="0.25">
      <c r="B29" s="195"/>
      <c r="C29" s="195"/>
    </row>
    <row r="30" spans="1:5" ht="15.75" hidden="1" x14ac:dyDescent="0.25">
      <c r="B30" s="195"/>
      <c r="C30" s="195"/>
    </row>
    <row r="31" spans="1:5" ht="15.75" hidden="1" x14ac:dyDescent="0.25">
      <c r="B31" s="195"/>
      <c r="D31" s="195"/>
    </row>
    <row r="32" spans="1:5" ht="15.75" hidden="1" x14ac:dyDescent="0.25">
      <c r="B32" s="195"/>
      <c r="D32" s="195"/>
    </row>
    <row r="33" spans="2:4" ht="15.75" hidden="1" x14ac:dyDescent="0.25">
      <c r="B33" s="195"/>
      <c r="D33" s="195"/>
    </row>
    <row r="34" spans="2:4" ht="15.75" hidden="1" x14ac:dyDescent="0.25">
      <c r="B34" s="194"/>
      <c r="C34" s="194"/>
    </row>
    <row r="35" spans="2:4" hidden="1" x14ac:dyDescent="0.25"/>
    <row r="36" spans="2:4" hidden="1" x14ac:dyDescent="0.25"/>
    <row r="37" spans="2:4" hidden="1" x14ac:dyDescent="0.25"/>
    <row r="38" spans="2:4" hidden="1" x14ac:dyDescent="0.25"/>
    <row r="39" spans="2:4" hidden="1" x14ac:dyDescent="0.25"/>
    <row r="40" spans="2:4" hidden="1" x14ac:dyDescent="0.25"/>
    <row r="41" spans="2:4" hidden="1" x14ac:dyDescent="0.25"/>
    <row r="42" spans="2:4" hidden="1" x14ac:dyDescent="0.25"/>
    <row r="43" spans="2:4" hidden="1" x14ac:dyDescent="0.25"/>
    <row r="44" spans="2:4" hidden="1" x14ac:dyDescent="0.25"/>
    <row r="45" spans="2:4" hidden="1" x14ac:dyDescent="0.25"/>
    <row r="46" spans="2:4" hidden="1" x14ac:dyDescent="0.25"/>
    <row r="47" spans="2:4" hidden="1" x14ac:dyDescent="0.25"/>
    <row r="48" spans="2:4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idden="1" x14ac:dyDescent="0.25"/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5"/>
    </row>
    <row r="69" spans="1:5" ht="15.75" hidden="1" x14ac:dyDescent="0.25">
      <c r="B69" s="194"/>
    </row>
    <row r="70" spans="1:5" hidden="1" x14ac:dyDescent="0.25"/>
    <row r="71" spans="1:5" hidden="1" x14ac:dyDescent="0.25"/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>
      <c r="A78" s="185"/>
      <c r="B78" s="185"/>
      <c r="C78" s="185"/>
      <c r="D78" s="185"/>
      <c r="E78" s="185"/>
    </row>
    <row r="79" spans="1:5" hidden="1" x14ac:dyDescent="0.25"/>
    <row r="80" spans="1:5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TREFOR Vand AS</v>
      </c>
      <c r="B1" s="26"/>
      <c r="C1" s="26"/>
      <c r="D1" s="26"/>
      <c r="E1" s="26"/>
    </row>
    <row r="2" spans="1:5" x14ac:dyDescent="0.25">
      <c r="A2" s="221" t="str">
        <f>'1. Forside'!A2</f>
        <v>V188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10034000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10009000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13241000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11537000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1704000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TREFOR Vand AS</v>
      </c>
      <c r="B1" s="26"/>
      <c r="C1" s="26"/>
      <c r="D1" s="26"/>
      <c r="E1" s="26"/>
    </row>
    <row r="2" spans="1:5" x14ac:dyDescent="0.25">
      <c r="A2" s="221" t="str">
        <f>'1. Forside'!A2</f>
        <v>V188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39178000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19741056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19436944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3887388.8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3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TREFOR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270646347.54504341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64999295.507327877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11314096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991953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5857787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83163131.507327884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4850000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4850000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5470460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-2145959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-91337633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-93483592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-0.49267211556434631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42907383</v>
      </c>
      <c r="D31" s="79" t="s">
        <v>0</v>
      </c>
      <c r="E31" s="10">
        <f>-C31</f>
        <v>-42907383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191052709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191052709</v>
      </c>
      <c r="D36" s="79" t="s">
        <v>0</v>
      </c>
      <c r="E36" s="10">
        <f>-C36</f>
        <v>-191052709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36686255.545043409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TREFOR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5223601</v>
      </c>
      <c r="D7" s="222" t="s">
        <v>0</v>
      </c>
      <c r="E7" s="223">
        <v>3649904</v>
      </c>
      <c r="F7" s="222" t="s">
        <v>0</v>
      </c>
      <c r="G7" s="223">
        <v>5470460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8873505</v>
      </c>
      <c r="F8" s="222" t="s">
        <v>0</v>
      </c>
      <c r="G8" s="224">
        <v>5470460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5223601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TREFOR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53081190.126990639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-201708.52248256444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-1263332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51616149.604508072</v>
      </c>
      <c r="D13" s="79" t="s">
        <v>0</v>
      </c>
      <c r="E13" s="6">
        <f>C13</f>
        <v>51616149.604508072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63874131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219</v>
      </c>
      <c r="C16" s="14">
        <f>'6. Gennemførte investeringer'!F34</f>
        <v>16445665.5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1886.3333333325572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investeringer'!F38</f>
        <v>7266996.666666667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87588679.5</v>
      </c>
      <c r="D19" s="79" t="s">
        <v>0</v>
      </c>
      <c r="E19" s="8">
        <f>C19</f>
        <v>87588679.5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2250000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72628477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250000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6031985.4699999988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servicemål'!C15</f>
        <v>6767719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servicemål'!C21</f>
        <v>-6828997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10009000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1704000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92812184.469999999</v>
      </c>
      <c r="D29" s="79" t="s">
        <v>0</v>
      </c>
      <c r="E29" s="6">
        <f>C29</f>
        <v>92812184.469999999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3887388.8</v>
      </c>
      <c r="D31" s="79" t="s">
        <v>0</v>
      </c>
      <c r="E31" s="10">
        <f>C31</f>
        <v>3887388.8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36686255.545043409</v>
      </c>
      <c r="D33" s="79" t="s">
        <v>0</v>
      </c>
      <c r="E33" s="12">
        <f>C33</f>
        <v>36686255.545043409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272590657.91955149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11122278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24.508527652298522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17.978527503048522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TREFOR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53081190.126990639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53081190.126990639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53081190.126990639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-201708.52248256444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TREFOR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39895822.499446161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52879481.604508072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53081190.126990639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5053329.3000895092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1263332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TREFOR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1661948530.2509589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63874131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63874131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TREFOR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203</v>
      </c>
      <c r="C8" s="30">
        <v>2014</v>
      </c>
      <c r="D8" s="31">
        <v>5</v>
      </c>
      <c r="E8" s="32">
        <v>67242</v>
      </c>
      <c r="F8" s="34">
        <f t="shared" ref="F8" si="0">E8/D8</f>
        <v>13448.4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30</v>
      </c>
      <c r="E9" s="32">
        <v>1501038</v>
      </c>
      <c r="F9" s="34">
        <f t="shared" ref="F9:F27" si="1">E9/D9</f>
        <v>50034.6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30</v>
      </c>
      <c r="E10" s="32">
        <v>1398439</v>
      </c>
      <c r="F10" s="34">
        <f t="shared" si="1"/>
        <v>46614.633333333331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2014</v>
      </c>
      <c r="D11" s="31">
        <v>20</v>
      </c>
      <c r="E11" s="32">
        <v>33052</v>
      </c>
      <c r="F11" s="34">
        <f t="shared" si="1"/>
        <v>1652.6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2014</v>
      </c>
      <c r="D12" s="31">
        <v>15</v>
      </c>
      <c r="E12" s="32">
        <v>273392</v>
      </c>
      <c r="F12" s="34">
        <f t="shared" si="1"/>
        <v>18226.133333333335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2014</v>
      </c>
      <c r="D13" s="31">
        <v>10</v>
      </c>
      <c r="E13" s="32">
        <v>39635</v>
      </c>
      <c r="F13" s="34">
        <f t="shared" si="1"/>
        <v>3963.5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2014</v>
      </c>
      <c r="D14" s="31">
        <v>75</v>
      </c>
      <c r="E14" s="32">
        <v>1692702</v>
      </c>
      <c r="F14" s="34">
        <f t="shared" si="1"/>
        <v>22569.360000000001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2014</v>
      </c>
      <c r="D15" s="31">
        <v>75</v>
      </c>
      <c r="E15" s="32">
        <v>37322</v>
      </c>
      <c r="F15" s="34">
        <f t="shared" si="1"/>
        <v>497.62666666666667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2014</v>
      </c>
      <c r="D16" s="31">
        <v>10</v>
      </c>
      <c r="E16" s="32">
        <v>2939922</v>
      </c>
      <c r="F16" s="34">
        <f t="shared" si="1"/>
        <v>293992.2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>
        <v>2014</v>
      </c>
      <c r="D17" s="31">
        <v>25</v>
      </c>
      <c r="E17" s="32">
        <v>4506792</v>
      </c>
      <c r="F17" s="34">
        <f t="shared" si="1"/>
        <v>180271.68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>
        <v>2014</v>
      </c>
      <c r="D18" s="31">
        <v>50</v>
      </c>
      <c r="E18" s="32">
        <v>5475547</v>
      </c>
      <c r="F18" s="34">
        <f t="shared" si="1"/>
        <v>109510.94</v>
      </c>
      <c r="G18" s="35" t="s">
        <v>0</v>
      </c>
      <c r="H18" s="26"/>
    </row>
    <row r="19" spans="1:8" s="148" customFormat="1" x14ac:dyDescent="0.25">
      <c r="A19" s="26"/>
      <c r="B19" s="29" t="s">
        <v>191</v>
      </c>
      <c r="C19" s="30">
        <v>2014</v>
      </c>
      <c r="D19" s="31">
        <v>25</v>
      </c>
      <c r="E19" s="32">
        <v>218861</v>
      </c>
      <c r="F19" s="34">
        <f t="shared" si="1"/>
        <v>8754.44</v>
      </c>
      <c r="G19" s="35" t="s">
        <v>0</v>
      </c>
      <c r="H19" s="26"/>
    </row>
    <row r="20" spans="1:8" s="148" customFormat="1" x14ac:dyDescent="0.25">
      <c r="A20" s="26"/>
      <c r="B20" s="29" t="s">
        <v>192</v>
      </c>
      <c r="C20" s="30">
        <v>2014</v>
      </c>
      <c r="D20" s="31">
        <v>10</v>
      </c>
      <c r="E20" s="32">
        <v>194091</v>
      </c>
      <c r="F20" s="34">
        <f t="shared" si="1"/>
        <v>19409.099999999999</v>
      </c>
      <c r="G20" s="35" t="s">
        <v>0</v>
      </c>
      <c r="H20" s="26"/>
    </row>
    <row r="21" spans="1:8" s="148" customFormat="1" x14ac:dyDescent="0.25">
      <c r="A21" s="26"/>
      <c r="B21" s="29" t="s">
        <v>187</v>
      </c>
      <c r="C21" s="30">
        <v>2014</v>
      </c>
      <c r="D21" s="31">
        <v>75</v>
      </c>
      <c r="E21" s="32">
        <v>58134340</v>
      </c>
      <c r="F21" s="34">
        <f t="shared" si="1"/>
        <v>775124.53333333333</v>
      </c>
      <c r="G21" s="35" t="s">
        <v>0</v>
      </c>
      <c r="H21" s="26"/>
    </row>
    <row r="22" spans="1:8" s="148" customFormat="1" x14ac:dyDescent="0.25">
      <c r="A22" s="26"/>
      <c r="B22" s="29" t="s">
        <v>193</v>
      </c>
      <c r="C22" s="30">
        <v>2014</v>
      </c>
      <c r="D22" s="31">
        <v>10</v>
      </c>
      <c r="E22" s="32">
        <v>556029</v>
      </c>
      <c r="F22" s="34">
        <f t="shared" si="1"/>
        <v>55602.9</v>
      </c>
      <c r="G22" s="35" t="s">
        <v>0</v>
      </c>
      <c r="H22" s="26"/>
    </row>
    <row r="23" spans="1:8" s="148" customFormat="1" x14ac:dyDescent="0.25">
      <c r="A23" s="26"/>
      <c r="B23" s="29" t="s">
        <v>194</v>
      </c>
      <c r="C23" s="30">
        <v>2014</v>
      </c>
      <c r="D23" s="31">
        <v>25</v>
      </c>
      <c r="E23" s="32">
        <v>123700</v>
      </c>
      <c r="F23" s="34">
        <f t="shared" si="1"/>
        <v>4948</v>
      </c>
      <c r="G23" s="35" t="s">
        <v>0</v>
      </c>
      <c r="H23" s="26"/>
    </row>
    <row r="24" spans="1:8" s="148" customFormat="1" x14ac:dyDescent="0.25">
      <c r="A24" s="26"/>
      <c r="B24" s="29" t="s">
        <v>195</v>
      </c>
      <c r="C24" s="30">
        <v>2014</v>
      </c>
      <c r="D24" s="31">
        <v>50</v>
      </c>
      <c r="E24" s="32">
        <v>148227</v>
      </c>
      <c r="F24" s="34">
        <f t="shared" si="1"/>
        <v>2964.54</v>
      </c>
      <c r="G24" s="35" t="s">
        <v>0</v>
      </c>
      <c r="H24" s="26"/>
    </row>
    <row r="25" spans="1:8" s="148" customFormat="1" x14ac:dyDescent="0.25">
      <c r="A25" s="26"/>
      <c r="B25" s="29" t="s">
        <v>196</v>
      </c>
      <c r="C25" s="30">
        <v>2014</v>
      </c>
      <c r="D25" s="31">
        <v>10</v>
      </c>
      <c r="E25" s="32">
        <v>10150053</v>
      </c>
      <c r="F25" s="34">
        <f t="shared" si="1"/>
        <v>1015005.3</v>
      </c>
      <c r="G25" s="35" t="s">
        <v>0</v>
      </c>
      <c r="H25" s="26"/>
    </row>
    <row r="26" spans="1:8" s="148" customFormat="1" x14ac:dyDescent="0.25">
      <c r="A26" s="26"/>
      <c r="B26" s="29" t="s">
        <v>197</v>
      </c>
      <c r="C26" s="30">
        <v>2014</v>
      </c>
      <c r="D26" s="31">
        <v>10</v>
      </c>
      <c r="E26" s="32">
        <v>378672</v>
      </c>
      <c r="F26" s="34">
        <f t="shared" si="1"/>
        <v>37867.199999999997</v>
      </c>
      <c r="G26" s="35" t="s">
        <v>0</v>
      </c>
      <c r="H26" s="26"/>
    </row>
    <row r="27" spans="1:8" s="148" customFormat="1" x14ac:dyDescent="0.25">
      <c r="A27" s="26"/>
      <c r="B27" s="29" t="s">
        <v>198</v>
      </c>
      <c r="C27" s="30">
        <v>2014</v>
      </c>
      <c r="D27" s="31">
        <v>15</v>
      </c>
      <c r="E27" s="32">
        <v>873869</v>
      </c>
      <c r="F27" s="34">
        <f t="shared" si="1"/>
        <v>58257.933333333334</v>
      </c>
      <c r="G27" s="35" t="s">
        <v>0</v>
      </c>
      <c r="H27" s="26"/>
    </row>
    <row r="28" spans="1:8" s="148" customFormat="1" x14ac:dyDescent="0.25">
      <c r="A28" s="26"/>
      <c r="B28" s="29" t="s">
        <v>199</v>
      </c>
      <c r="C28" s="30">
        <v>2014</v>
      </c>
      <c r="D28" s="31">
        <v>50</v>
      </c>
      <c r="E28" s="32">
        <v>4179376</v>
      </c>
      <c r="F28" s="34">
        <f t="shared" ref="F28:F31" si="2">E28/D28</f>
        <v>83587.520000000004</v>
      </c>
      <c r="G28" s="35" t="s">
        <v>0</v>
      </c>
      <c r="H28" s="26"/>
    </row>
    <row r="29" spans="1:8" s="148" customFormat="1" x14ac:dyDescent="0.25">
      <c r="A29" s="26"/>
      <c r="B29" s="29" t="s">
        <v>200</v>
      </c>
      <c r="C29" s="30">
        <v>2014</v>
      </c>
      <c r="D29" s="31">
        <v>75</v>
      </c>
      <c r="E29" s="32">
        <v>3789602</v>
      </c>
      <c r="F29" s="34">
        <f t="shared" si="2"/>
        <v>50528.026666666665</v>
      </c>
      <c r="G29" s="35" t="s">
        <v>0</v>
      </c>
      <c r="H29" s="26"/>
    </row>
    <row r="30" spans="1:8" s="148" customFormat="1" x14ac:dyDescent="0.25">
      <c r="A30" s="26"/>
      <c r="B30" s="29" t="s">
        <v>201</v>
      </c>
      <c r="C30" s="30">
        <v>2014</v>
      </c>
      <c r="D30" s="31">
        <v>5</v>
      </c>
      <c r="E30" s="32">
        <v>523709</v>
      </c>
      <c r="F30" s="34">
        <f t="shared" si="2"/>
        <v>104741.8</v>
      </c>
      <c r="G30" s="35" t="s">
        <v>0</v>
      </c>
      <c r="H30" s="26"/>
    </row>
    <row r="31" spans="1:8" s="148" customFormat="1" x14ac:dyDescent="0.25">
      <c r="A31" s="26"/>
      <c r="B31" s="29" t="s">
        <v>202</v>
      </c>
      <c r="C31" s="30">
        <v>2014</v>
      </c>
      <c r="D31" s="31">
        <v>30</v>
      </c>
      <c r="E31" s="32">
        <v>409846</v>
      </c>
      <c r="F31" s="34">
        <f t="shared" si="2"/>
        <v>13661.533333333333</v>
      </c>
      <c r="G31" s="35" t="s">
        <v>0</v>
      </c>
      <c r="H31" s="26"/>
    </row>
    <row r="32" spans="1:8" s="148" customFormat="1" x14ac:dyDescent="0.25">
      <c r="A32" s="26"/>
      <c r="B32" s="23" t="s">
        <v>71</v>
      </c>
      <c r="C32" s="158"/>
      <c r="D32" s="158"/>
      <c r="E32" s="158"/>
      <c r="F32" s="36">
        <f>SUM(F8:F31)</f>
        <v>2971234.4999999995</v>
      </c>
      <c r="G32" s="37" t="s">
        <v>0</v>
      </c>
      <c r="H32" s="26"/>
    </row>
    <row r="33" spans="1:8" s="148" customFormat="1" x14ac:dyDescent="0.25">
      <c r="A33" s="26"/>
      <c r="B33" s="107" t="s">
        <v>132</v>
      </c>
      <c r="C33" s="159"/>
      <c r="D33" s="159"/>
      <c r="E33" s="159"/>
      <c r="F33" s="66">
        <v>13474431</v>
      </c>
      <c r="G33" s="37" t="s">
        <v>0</v>
      </c>
      <c r="H33" s="26"/>
    </row>
    <row r="34" spans="1:8" s="148" customFormat="1" x14ac:dyDescent="0.25">
      <c r="A34" s="26"/>
      <c r="B34" s="39" t="s">
        <v>68</v>
      </c>
      <c r="C34" s="160"/>
      <c r="D34" s="160"/>
      <c r="E34" s="161"/>
      <c r="F34" s="38">
        <f>F32+F33</f>
        <v>16445665.5</v>
      </c>
      <c r="G34" s="38" t="s">
        <v>0</v>
      </c>
      <c r="H34" s="26"/>
    </row>
    <row r="35" spans="1:8" s="148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48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48" customFormat="1" hidden="1" x14ac:dyDescent="0.25"/>
    <row r="39" spans="1:8" s="148" customFormat="1" hidden="1" x14ac:dyDescent="0.25"/>
    <row r="40" spans="1:8" s="148" customFormat="1" hidden="1" x14ac:dyDescent="0.25"/>
    <row r="41" spans="1:8" s="148" customFormat="1" ht="14.45" hidden="1" customHeight="1" x14ac:dyDescent="0.25"/>
    <row r="42" spans="1:8" s="148" customFormat="1" ht="14.45" hidden="1" customHeight="1" x14ac:dyDescent="0.25"/>
    <row r="43" spans="1:8" s="148" customFormat="1" ht="15" hidden="1" customHeight="1" x14ac:dyDescent="0.25"/>
    <row r="44" spans="1:8" s="148" customFormat="1" ht="15" hidden="1" customHeight="1" x14ac:dyDescent="0.25"/>
    <row r="45" spans="1:8" s="148" customFormat="1" ht="15" hidden="1" customHeight="1" x14ac:dyDescent="0.25"/>
    <row r="46" spans="1:8" s="148" customFormat="1" ht="15" hidden="1" customHeight="1" x14ac:dyDescent="0.25"/>
    <row r="47" spans="1:8" s="148" customFormat="1" ht="15" hidden="1" customHeight="1" x14ac:dyDescent="0.25"/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TREFOR Vand AS</v>
      </c>
      <c r="B1" s="162"/>
      <c r="C1" s="162"/>
      <c r="D1" s="162"/>
      <c r="E1" s="162"/>
    </row>
    <row r="2" spans="1:5" x14ac:dyDescent="0.25">
      <c r="A2" s="1" t="str">
        <f>'1. Forside'!A2</f>
        <v>V188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2794976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3145606.6666666665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investeringer'!F32</f>
        <v>2971234.4999999995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1886.3333333325572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TREFOR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204</v>
      </c>
      <c r="C8" s="30">
        <v>2015</v>
      </c>
      <c r="D8" s="31">
        <v>50</v>
      </c>
      <c r="E8" s="32">
        <v>24150000</v>
      </c>
      <c r="F8" s="45">
        <f>E8/D8</f>
        <v>483000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2015</v>
      </c>
      <c r="D9" s="31">
        <v>30</v>
      </c>
      <c r="E9" s="32">
        <v>4633000</v>
      </c>
      <c r="F9" s="45">
        <f t="shared" ref="F9:F35" si="0">E9/D9</f>
        <v>154433.33333333334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2015</v>
      </c>
      <c r="D10" s="31">
        <v>30</v>
      </c>
      <c r="E10" s="32">
        <v>7000000</v>
      </c>
      <c r="F10" s="45">
        <f t="shared" si="0"/>
        <v>233333.33333333334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2015</v>
      </c>
      <c r="D11" s="31">
        <v>15</v>
      </c>
      <c r="E11" s="32">
        <v>1643000</v>
      </c>
      <c r="F11" s="45">
        <f t="shared" si="0"/>
        <v>109533.33333333333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2015</v>
      </c>
      <c r="D12" s="31">
        <v>20</v>
      </c>
      <c r="E12" s="32">
        <v>917000</v>
      </c>
      <c r="F12" s="45">
        <f t="shared" si="0"/>
        <v>45850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2015</v>
      </c>
      <c r="D13" s="31">
        <v>10</v>
      </c>
      <c r="E13" s="32">
        <v>3569000</v>
      </c>
      <c r="F13" s="45">
        <f t="shared" si="0"/>
        <v>356900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2015</v>
      </c>
      <c r="D14" s="31">
        <v>75</v>
      </c>
      <c r="E14" s="32">
        <v>1185000</v>
      </c>
      <c r="F14" s="45">
        <f t="shared" si="0"/>
        <v>15800</v>
      </c>
      <c r="G14" s="35" t="s">
        <v>0</v>
      </c>
      <c r="H14" s="26"/>
    </row>
    <row r="15" spans="1:8" s="148" customFormat="1" x14ac:dyDescent="0.25">
      <c r="A15" s="26"/>
      <c r="B15" s="29" t="s">
        <v>200</v>
      </c>
      <c r="C15" s="30">
        <v>2015</v>
      </c>
      <c r="D15" s="31">
        <v>75</v>
      </c>
      <c r="E15" s="32">
        <v>1107000</v>
      </c>
      <c r="F15" s="45">
        <f t="shared" si="0"/>
        <v>14760</v>
      </c>
      <c r="G15" s="35" t="s">
        <v>0</v>
      </c>
      <c r="H15" s="26"/>
    </row>
    <row r="16" spans="1:8" s="148" customFormat="1" x14ac:dyDescent="0.25">
      <c r="A16" s="26"/>
      <c r="B16" s="29" t="s">
        <v>189</v>
      </c>
      <c r="C16" s="30">
        <v>2015</v>
      </c>
      <c r="D16" s="31">
        <v>25</v>
      </c>
      <c r="E16" s="32">
        <v>2658000</v>
      </c>
      <c r="F16" s="45">
        <f t="shared" si="0"/>
        <v>106320</v>
      </c>
      <c r="G16" s="35" t="s">
        <v>0</v>
      </c>
      <c r="H16" s="26"/>
    </row>
    <row r="17" spans="1:8" s="148" customFormat="1" x14ac:dyDescent="0.25">
      <c r="A17" s="26"/>
      <c r="B17" s="29" t="s">
        <v>190</v>
      </c>
      <c r="C17" s="30">
        <v>2015</v>
      </c>
      <c r="D17" s="31">
        <v>50</v>
      </c>
      <c r="E17" s="32">
        <v>2483000</v>
      </c>
      <c r="F17" s="45">
        <f t="shared" si="0"/>
        <v>49660</v>
      </c>
      <c r="G17" s="35" t="s">
        <v>0</v>
      </c>
      <c r="H17" s="26"/>
    </row>
    <row r="18" spans="1:8" s="148" customFormat="1" x14ac:dyDescent="0.25">
      <c r="A18" s="26"/>
      <c r="B18" s="29" t="s">
        <v>205</v>
      </c>
      <c r="C18" s="30">
        <v>2015</v>
      </c>
      <c r="D18" s="31">
        <v>25</v>
      </c>
      <c r="E18" s="32">
        <v>3155000</v>
      </c>
      <c r="F18" s="45">
        <f t="shared" si="0"/>
        <v>126200</v>
      </c>
      <c r="G18" s="35" t="s">
        <v>0</v>
      </c>
      <c r="H18" s="26"/>
    </row>
    <row r="19" spans="1:8" s="148" customFormat="1" x14ac:dyDescent="0.25">
      <c r="A19" s="26"/>
      <c r="B19" s="29" t="s">
        <v>187</v>
      </c>
      <c r="C19" s="30">
        <v>2015</v>
      </c>
      <c r="D19" s="31">
        <v>75</v>
      </c>
      <c r="E19" s="32">
        <v>86700000</v>
      </c>
      <c r="F19" s="45">
        <f t="shared" si="0"/>
        <v>1156000</v>
      </c>
      <c r="G19" s="35" t="s">
        <v>0</v>
      </c>
      <c r="H19" s="26"/>
    </row>
    <row r="20" spans="1:8" s="148" customFormat="1" x14ac:dyDescent="0.25">
      <c r="A20" s="26"/>
      <c r="B20" s="29" t="s">
        <v>196</v>
      </c>
      <c r="C20" s="30">
        <v>2015</v>
      </c>
      <c r="D20" s="31">
        <v>10</v>
      </c>
      <c r="E20" s="32">
        <v>3400000</v>
      </c>
      <c r="F20" s="45">
        <f t="shared" si="0"/>
        <v>340000</v>
      </c>
      <c r="G20" s="35" t="s">
        <v>0</v>
      </c>
      <c r="H20" s="26"/>
    </row>
    <row r="21" spans="1:8" s="148" customFormat="1" x14ac:dyDescent="0.25">
      <c r="A21" s="26"/>
      <c r="B21" s="29" t="s">
        <v>201</v>
      </c>
      <c r="C21" s="30">
        <v>2015</v>
      </c>
      <c r="D21" s="31">
        <v>5</v>
      </c>
      <c r="E21" s="32">
        <v>300000</v>
      </c>
      <c r="F21" s="45">
        <f t="shared" si="0"/>
        <v>60000</v>
      </c>
      <c r="G21" s="35" t="s">
        <v>0</v>
      </c>
      <c r="H21" s="26"/>
    </row>
    <row r="22" spans="1:8" s="148" customFormat="1" x14ac:dyDescent="0.25">
      <c r="A22" s="26"/>
      <c r="B22" s="29" t="s">
        <v>182</v>
      </c>
      <c r="C22" s="30">
        <v>2016</v>
      </c>
      <c r="D22" s="31">
        <v>30</v>
      </c>
      <c r="E22" s="32">
        <v>9335000</v>
      </c>
      <c r="F22" s="45">
        <f t="shared" si="0"/>
        <v>311166.66666666669</v>
      </c>
      <c r="G22" s="35" t="s">
        <v>0</v>
      </c>
      <c r="H22" s="26"/>
    </row>
    <row r="23" spans="1:8" s="148" customFormat="1" x14ac:dyDescent="0.25">
      <c r="A23" s="26"/>
      <c r="B23" s="29" t="s">
        <v>184</v>
      </c>
      <c r="C23" s="30">
        <v>2016</v>
      </c>
      <c r="D23" s="31">
        <v>15</v>
      </c>
      <c r="E23" s="32">
        <v>1623000</v>
      </c>
      <c r="F23" s="45">
        <f t="shared" si="0"/>
        <v>108200</v>
      </c>
      <c r="G23" s="35" t="s">
        <v>0</v>
      </c>
      <c r="H23" s="26"/>
    </row>
    <row r="24" spans="1:8" s="148" customFormat="1" x14ac:dyDescent="0.25">
      <c r="A24" s="26"/>
      <c r="B24" s="29" t="s">
        <v>206</v>
      </c>
      <c r="C24" s="30">
        <v>2016</v>
      </c>
      <c r="D24" s="31">
        <v>30</v>
      </c>
      <c r="E24" s="32">
        <v>7733000</v>
      </c>
      <c r="F24" s="45">
        <f t="shared" si="0"/>
        <v>257766.66666666666</v>
      </c>
      <c r="G24" s="35" t="s">
        <v>0</v>
      </c>
      <c r="H24" s="26"/>
    </row>
    <row r="25" spans="1:8" s="148" customFormat="1" x14ac:dyDescent="0.25">
      <c r="A25" s="26"/>
      <c r="B25" s="29" t="s">
        <v>183</v>
      </c>
      <c r="C25" s="30">
        <v>2016</v>
      </c>
      <c r="D25" s="31">
        <v>20</v>
      </c>
      <c r="E25" s="32">
        <v>1444000</v>
      </c>
      <c r="F25" s="45">
        <f t="shared" si="0"/>
        <v>72200</v>
      </c>
      <c r="G25" s="35" t="s">
        <v>0</v>
      </c>
      <c r="H25" s="26"/>
    </row>
    <row r="26" spans="1:8" s="148" customFormat="1" x14ac:dyDescent="0.25">
      <c r="A26" s="26"/>
      <c r="B26" s="29" t="s">
        <v>185</v>
      </c>
      <c r="C26" s="30">
        <v>2016</v>
      </c>
      <c r="D26" s="31">
        <v>10</v>
      </c>
      <c r="E26" s="32">
        <v>5433000</v>
      </c>
      <c r="F26" s="45">
        <f t="shared" si="0"/>
        <v>543300</v>
      </c>
      <c r="G26" s="35" t="s">
        <v>0</v>
      </c>
      <c r="H26" s="26"/>
    </row>
    <row r="27" spans="1:8" s="148" customFormat="1" x14ac:dyDescent="0.25">
      <c r="A27" s="26"/>
      <c r="B27" s="29" t="s">
        <v>186</v>
      </c>
      <c r="C27" s="30">
        <v>2016</v>
      </c>
      <c r="D27" s="31">
        <v>75</v>
      </c>
      <c r="E27" s="32">
        <v>901000</v>
      </c>
      <c r="F27" s="45">
        <f t="shared" si="0"/>
        <v>12013.333333333334</v>
      </c>
      <c r="G27" s="35" t="s">
        <v>0</v>
      </c>
      <c r="H27" s="26"/>
    </row>
    <row r="28" spans="1:8" s="148" customFormat="1" x14ac:dyDescent="0.25">
      <c r="A28" s="26"/>
      <c r="B28" s="29" t="s">
        <v>200</v>
      </c>
      <c r="C28" s="30">
        <v>2016</v>
      </c>
      <c r="D28" s="31">
        <v>75</v>
      </c>
      <c r="E28" s="32">
        <v>2708000</v>
      </c>
      <c r="F28" s="45">
        <f t="shared" si="0"/>
        <v>36106.666666666664</v>
      </c>
      <c r="G28" s="35" t="s">
        <v>0</v>
      </c>
      <c r="H28" s="26"/>
    </row>
    <row r="29" spans="1:8" s="148" customFormat="1" x14ac:dyDescent="0.25">
      <c r="A29" s="26"/>
      <c r="B29" s="29" t="s">
        <v>189</v>
      </c>
      <c r="C29" s="30">
        <v>2016</v>
      </c>
      <c r="D29" s="31">
        <v>25</v>
      </c>
      <c r="E29" s="32">
        <v>6500000</v>
      </c>
      <c r="F29" s="45">
        <f t="shared" si="0"/>
        <v>260000</v>
      </c>
      <c r="G29" s="35" t="s">
        <v>0</v>
      </c>
      <c r="H29" s="26"/>
    </row>
    <row r="30" spans="1:8" s="148" customFormat="1" x14ac:dyDescent="0.25">
      <c r="A30" s="26"/>
      <c r="B30" s="29" t="s">
        <v>190</v>
      </c>
      <c r="C30" s="30">
        <v>2016</v>
      </c>
      <c r="D30" s="31">
        <v>50</v>
      </c>
      <c r="E30" s="32">
        <v>2156000</v>
      </c>
      <c r="F30" s="45">
        <f t="shared" si="0"/>
        <v>43120</v>
      </c>
      <c r="G30" s="35" t="s">
        <v>0</v>
      </c>
      <c r="H30" s="26"/>
    </row>
    <row r="31" spans="1:8" s="148" customFormat="1" x14ac:dyDescent="0.25">
      <c r="A31" s="26"/>
      <c r="B31" s="29" t="s">
        <v>205</v>
      </c>
      <c r="C31" s="30">
        <v>2016</v>
      </c>
      <c r="D31" s="31">
        <v>25</v>
      </c>
      <c r="E31" s="32">
        <v>2400000</v>
      </c>
      <c r="F31" s="45">
        <f t="shared" si="0"/>
        <v>96000</v>
      </c>
      <c r="G31" s="35" t="s">
        <v>0</v>
      </c>
      <c r="H31" s="26"/>
    </row>
    <row r="32" spans="1:8" s="148" customFormat="1" x14ac:dyDescent="0.25">
      <c r="A32" s="26"/>
      <c r="B32" s="29" t="s">
        <v>186</v>
      </c>
      <c r="C32" s="30">
        <v>2016</v>
      </c>
      <c r="D32" s="31">
        <v>75</v>
      </c>
      <c r="E32" s="32">
        <v>85600000</v>
      </c>
      <c r="F32" s="45">
        <f t="shared" si="0"/>
        <v>1141333.3333333333</v>
      </c>
      <c r="G32" s="35" t="s">
        <v>0</v>
      </c>
      <c r="H32" s="26"/>
    </row>
    <row r="33" spans="1:8" s="148" customFormat="1" x14ac:dyDescent="0.25">
      <c r="A33" s="26"/>
      <c r="B33" s="29" t="s">
        <v>204</v>
      </c>
      <c r="C33" s="30">
        <v>2016</v>
      </c>
      <c r="D33" s="31">
        <v>50</v>
      </c>
      <c r="E33" s="32">
        <v>200000</v>
      </c>
      <c r="F33" s="45">
        <f t="shared" si="0"/>
        <v>4000</v>
      </c>
      <c r="G33" s="35" t="s">
        <v>0</v>
      </c>
      <c r="H33" s="26"/>
    </row>
    <row r="34" spans="1:8" s="148" customFormat="1" x14ac:dyDescent="0.25">
      <c r="A34" s="26"/>
      <c r="B34" s="29" t="s">
        <v>196</v>
      </c>
      <c r="C34" s="30">
        <v>2016</v>
      </c>
      <c r="D34" s="31">
        <v>10</v>
      </c>
      <c r="E34" s="32">
        <v>10700000</v>
      </c>
      <c r="F34" s="45">
        <f t="shared" si="0"/>
        <v>1070000</v>
      </c>
      <c r="G34" s="35" t="s">
        <v>0</v>
      </c>
      <c r="H34" s="26"/>
    </row>
    <row r="35" spans="1:8" s="148" customFormat="1" x14ac:dyDescent="0.25">
      <c r="A35" s="26"/>
      <c r="B35" s="29" t="s">
        <v>201</v>
      </c>
      <c r="C35" s="30">
        <v>2016</v>
      </c>
      <c r="D35" s="31">
        <v>5</v>
      </c>
      <c r="E35" s="32">
        <v>300000</v>
      </c>
      <c r="F35" s="45">
        <f t="shared" si="0"/>
        <v>60000</v>
      </c>
      <c r="G35" s="35" t="s">
        <v>0</v>
      </c>
      <c r="H35" s="26"/>
    </row>
    <row r="36" spans="1:8" s="148" customFormat="1" x14ac:dyDescent="0.25">
      <c r="A36" s="26"/>
      <c r="B36" s="109" t="s">
        <v>72</v>
      </c>
      <c r="C36" s="165"/>
      <c r="D36" s="166"/>
      <c r="E36" s="167"/>
      <c r="F36" s="46">
        <f>SUMIF(C8:C35,"2015",F8:F35)</f>
        <v>3251790</v>
      </c>
      <c r="G36" s="47" t="s">
        <v>0</v>
      </c>
      <c r="H36" s="26"/>
    </row>
    <row r="37" spans="1:8" s="148" customFormat="1" x14ac:dyDescent="0.25">
      <c r="A37" s="26"/>
      <c r="B37" s="107" t="s">
        <v>130</v>
      </c>
      <c r="C37" s="168"/>
      <c r="D37" s="169"/>
      <c r="E37" s="170"/>
      <c r="F37" s="46">
        <f>SUMIF(C8:C35,"2016",F8:F35)</f>
        <v>4015206.666666667</v>
      </c>
      <c r="G37" s="47" t="s">
        <v>0</v>
      </c>
      <c r="H37" s="26"/>
    </row>
    <row r="38" spans="1:8" s="148" customFormat="1" x14ac:dyDescent="0.25">
      <c r="A38" s="26"/>
      <c r="B38" s="50" t="s">
        <v>36</v>
      </c>
      <c r="C38" s="171"/>
      <c r="D38" s="172"/>
      <c r="E38" s="172"/>
      <c r="F38" s="48">
        <f>F36+F37</f>
        <v>7266996.666666667</v>
      </c>
      <c r="G38" s="49" t="s">
        <v>0</v>
      </c>
      <c r="H38" s="26"/>
    </row>
    <row r="39" spans="1:8" s="148" customFormat="1" x14ac:dyDescent="0.25">
      <c r="A39" s="26"/>
      <c r="B39" s="26"/>
      <c r="C39" s="164"/>
      <c r="D39" s="26"/>
      <c r="E39" s="26"/>
      <c r="F39" s="26"/>
      <c r="G39" s="26"/>
      <c r="H39" s="26"/>
    </row>
    <row r="40" spans="1:8" s="148" customFormat="1" x14ac:dyDescent="0.25">
      <c r="A40" s="26"/>
      <c r="B40" s="26"/>
      <c r="C40" s="164"/>
      <c r="D40" s="26"/>
      <c r="E40" s="26"/>
      <c r="F40" s="26"/>
      <c r="G40" s="26"/>
      <c r="H40" s="26"/>
    </row>
    <row r="41" spans="1:8" s="148" customFormat="1" x14ac:dyDescent="0.25">
      <c r="A41" s="26"/>
      <c r="B41" s="26"/>
      <c r="C41" s="164"/>
      <c r="D41" s="26"/>
      <c r="E41" s="26"/>
      <c r="F41" s="173"/>
      <c r="G41" s="173"/>
      <c r="H41" s="26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t="12" hidden="1" customHeight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TREFOR Vand AS</v>
      </c>
      <c r="B1" s="56"/>
      <c r="C1" s="56"/>
      <c r="D1" s="176"/>
      <c r="E1" s="56"/>
    </row>
    <row r="2" spans="1:5" x14ac:dyDescent="0.25">
      <c r="A2" s="220" t="str">
        <f>'1. Forside'!A2</f>
        <v>V188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207</v>
      </c>
      <c r="C8" s="51">
        <v>350000</v>
      </c>
      <c r="D8" s="181" t="s">
        <v>0</v>
      </c>
      <c r="E8" s="56"/>
    </row>
    <row r="9" spans="1:5" x14ac:dyDescent="0.25">
      <c r="A9" s="56"/>
      <c r="B9" s="206" t="s">
        <v>208</v>
      </c>
      <c r="C9" s="51">
        <v>1867000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2250000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220</v>
      </c>
      <c r="C14" s="180">
        <v>72628477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72628477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220000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30000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250000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71696016.099999994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65664030.629999995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6031985.4699999988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2015-08-26T12:06:16Z</cp:lastPrinted>
  <dcterms:created xsi:type="dcterms:W3CDTF">2014-01-17T08:54:17Z</dcterms:created>
  <dcterms:modified xsi:type="dcterms:W3CDTF">2015-09-24T15:20:40Z</dcterms:modified>
</cp:coreProperties>
</file>