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 activeTab="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4" i="8" l="1"/>
  <c r="C10" i="4" l="1"/>
  <c r="C26" i="8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6" i="8" s="1"/>
  <c r="A2" i="11"/>
  <c r="A2" i="7"/>
  <c r="A2" i="8"/>
  <c r="A2" i="4"/>
  <c r="E29" i="19" l="1"/>
  <c r="C13" i="3"/>
  <c r="C23" i="8" s="1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E14" i="8" l="1"/>
  <c r="F9" i="7" l="1"/>
  <c r="F10" i="7"/>
  <c r="F11" i="7"/>
  <c r="F13" i="7" s="1"/>
  <c r="F9" i="2" l="1"/>
  <c r="F10" i="2"/>
  <c r="F11" i="2"/>
  <c r="C9" i="12" l="1"/>
  <c r="C11" i="12" s="1"/>
  <c r="C32" i="8" s="1"/>
  <c r="E32" i="8" s="1"/>
  <c r="F8" i="2" l="1"/>
  <c r="F8" i="7"/>
  <c r="F12" i="7" s="1"/>
  <c r="F12" i="2" l="1"/>
  <c r="C9" i="10" s="1"/>
  <c r="C15" i="11" l="1"/>
  <c r="C29" i="8" s="1"/>
  <c r="C16" i="4"/>
  <c r="C27" i="8" s="1"/>
  <c r="C25" i="3"/>
  <c r="C25" i="8" s="1"/>
  <c r="F14" i="7"/>
  <c r="C19" i="8" s="1"/>
  <c r="C19" i="3"/>
  <c r="C24" i="8" s="1"/>
  <c r="C8" i="3"/>
  <c r="C22" i="8" s="1"/>
  <c r="C10" i="10"/>
  <c r="C18" i="8" s="1"/>
  <c r="F14" i="2"/>
  <c r="C17" i="8" s="1"/>
  <c r="C20" i="8" l="1"/>
  <c r="E20" i="8" s="1"/>
  <c r="C30" i="8"/>
  <c r="E30" i="8" s="1"/>
  <c r="A1" i="8"/>
  <c r="E36" i="8" l="1"/>
  <c r="E39" i="8" s="1"/>
  <c r="E38" i="8" l="1"/>
</calcChain>
</file>

<file path=xl/sharedStrings.xml><?xml version="1.0" encoding="utf-8"?>
<sst xmlns="http://schemas.openxmlformats.org/spreadsheetml/2006/main" count="363" uniqueCount="195">
  <si>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</si>
  <si>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</si>
  <si>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</si>
  <si>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</si>
  <si>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</si>
  <si>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</si>
  <si>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</si>
  <si>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</si>
  <si>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</si>
  <si>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</si>
  <si>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</si>
  <si>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</si>
  <si>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</si>
  <si>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</si>
  <si>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</si>
  <si>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</si>
  <si>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</si>
  <si>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</si>
  <si>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</si>
  <si>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</si>
  <si>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</si>
  <si>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</si>
  <si>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</si>
  <si>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</si>
  <si>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</si>
  <si>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</si>
  <si>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</si>
  <si>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</si>
  <si>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</si>
  <si>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</si>
  <si>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</si>
  <si>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</si>
  <si>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</si>
  <si>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</si>
  <si>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</si>
  <si>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</si>
  <si>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</si>
  <si>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</si>
  <si>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</si>
  <si>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</si>
  <si>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</si>
  <si>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</si>
  <si>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</si>
  <si>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</si>
  <si>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</si>
  <si>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</si>
  <si>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</si>
  <si>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</si>
  <si>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</si>
  <si>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</si>
  <si>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</si>
  <si>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</si>
  <si>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</si>
  <si>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</si>
  <si>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</si>
  <si>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</si>
  <si>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</si>
  <si>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</si>
  <si>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</si>
  <si>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</si>
  <si>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</si>
  <si>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</si>
  <si>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</si>
  <si>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</si>
  <si>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</si>
  <si>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</si>
  <si>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</si>
  <si>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</si>
  <si>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</si>
  <si>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</si>
  <si>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</si>
  <si>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</si>
  <si>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</si>
  <si>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</si>
  <si>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</si>
  <si>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</si>
  <si>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</si>
  <si>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</si>
  <si>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</si>
  <si>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</si>
  <si>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</si>
  <si>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</si>
  <si>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</si>
  <si>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</si>
  <si>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</si>
  <si>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</si>
  <si>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</si>
  <si>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</si>
  <si>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</si>
  <si>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</si>
  <si>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</si>
  <si>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</si>
  <si>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</si>
  <si>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</si>
  <si>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</si>
  <si>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</si>
  <si>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</si>
  <si>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</si>
  <si>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</si>
  <si>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</si>
  <si>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</si>
  <si>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</si>
  <si>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</si>
  <si>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</si>
  <si>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</si>
  <si>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</si>
  <si>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</si>
  <si>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</si>
  <si>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</si>
  <si>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</si>
  <si>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</si>
  <si>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</si>
  <si>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</si>
  <si>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</si>
  <si>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</si>
  <si>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</si>
  <si>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</si>
  <si>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</si>
  <si>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</si>
  <si>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</si>
  <si>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</si>
  <si>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</si>
  <si>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</si>
  <si>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</si>
  <si>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</si>
  <si>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</si>
  <si>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</si>
  <si>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</si>
  <si>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</si>
  <si>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</si>
  <si>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</si>
  <si>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</si>
  <si>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</si>
  <si>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</si>
  <si>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</si>
  <si>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</si>
  <si>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</si>
  <si>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</si>
  <si>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</si>
  <si>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</si>
  <si>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</si>
  <si>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</si>
  <si>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</si>
  <si>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</si>
  <si>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</si>
  <si>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</si>
  <si>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</si>
  <si>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</si>
  <si>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</si>
  <si>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</si>
  <si>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</si>
  <si>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</si>
  <si>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</si>
  <si>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</si>
  <si>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</si>
  <si>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</si>
  <si>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</si>
  <si>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</si>
  <si>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</si>
  <si>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</si>
  <si>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</si>
  <si>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</si>
  <si>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</si>
  <si>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</si>
  <si>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</si>
  <si>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</si>
  <si>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</si>
  <si>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</si>
  <si>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</si>
  <si>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</si>
  <si>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</si>
  <si>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</si>
  <si>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</si>
  <si>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</si>
  <si>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</si>
  <si>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</si>
  <si>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</si>
  <si>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</si>
  <si>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</si>
  <si>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</si>
  <si>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</si>
  <si>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</si>
  <si>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Ø 50mm &lt; Ledningsnet ≤ Ø110 mm</t>
  </si>
  <si>
    <t>Behandlingsanlæg, kalk anlæg</t>
  </si>
  <si>
    <t>Skyllevandsbehandling, inkl. UV-filter mv., Mek./EL</t>
  </si>
  <si>
    <t>SRO-anlæg, vandværk</t>
  </si>
  <si>
    <t>Etageareal vandbehandlingsbygning</t>
  </si>
  <si>
    <t>Dokumenteret Drikkevandssikkerhed</t>
  </si>
  <si>
    <t>SMS-tjeneste</t>
  </si>
  <si>
    <t>Grundvandsbeskyttelse</t>
  </si>
  <si>
    <t>Tune Vandværk a.m.b.a.</t>
  </si>
  <si>
    <t>V189</t>
  </si>
  <si>
    <t>Afgift for ledningsført vand</t>
  </si>
  <si>
    <t>Tillæg for gennemførte investeringer i 2010-2014</t>
  </si>
  <si>
    <t>Midlertidig forhøjelse af driftsomkostningerne jf. §8 stk.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</si>
</sst>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Tune Vandværk a.m.b.a.</v>
      </c>
      <c r="B1" s="56"/>
      <c r="C1" s="56"/>
      <c r="D1" s="56"/>
      <c r="E1" s="56"/>
    </row>
    <row r="2" spans="1:5" x14ac:dyDescent="0.25">
      <c r="A2" s="220" t="str">
        <f>'1. Forside'!A2</f>
        <v>V189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187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188</v>
      </c>
      <c r="C8" s="51">
        <v>20000</v>
      </c>
      <c r="D8" s="190" t="s">
        <v>0</v>
      </c>
      <c r="E8" s="56"/>
    </row>
    <row r="9" spans="1:5" x14ac:dyDescent="0.25">
      <c r="A9" s="56"/>
      <c r="B9" s="212" t="s">
        <v>189</v>
      </c>
      <c r="C9" s="51">
        <v>130000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200000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143077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203000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-59923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Tune Vandværk a.m.b.a.</v>
      </c>
      <c r="B1" s="26"/>
      <c r="C1" s="26"/>
      <c r="D1" s="26"/>
      <c r="E1" s="26"/>
    </row>
    <row r="2" spans="1:5" x14ac:dyDescent="0.25">
      <c r="A2" s="221" t="str">
        <f>'1. Forside'!A2</f>
        <v>V189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240000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268521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218000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50521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Tune Vandværk a.m.b.a.</v>
      </c>
      <c r="B1" s="26"/>
      <c r="C1" s="26"/>
      <c r="D1" s="26"/>
      <c r="E1" s="26"/>
    </row>
    <row r="2" spans="1:5" x14ac:dyDescent="0.25">
      <c r="A2" s="221" t="str">
        <f>'1. Forside'!A2</f>
        <v>V189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-2100026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-994462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-1105564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-221112.8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Tune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5532335.8719671434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1311911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385644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333259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54400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2085214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-100127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-1984802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-2084929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285</v>
      </c>
      <c r="D27" s="79" t="s">
        <v>0</v>
      </c>
      <c r="E27" s="10">
        <f>IF(C27&lt;0,0,-C27)</f>
        <v>-285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50706</v>
      </c>
      <c r="D31" s="79" t="s">
        <v>0</v>
      </c>
      <c r="E31" s="10">
        <f>-C31</f>
        <v>-50706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5347220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5347220</v>
      </c>
      <c r="D36" s="79" t="s">
        <v>0</v>
      </c>
      <c r="E36" s="10">
        <f>-C36</f>
        <v>-5347220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134124.87196714338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Tune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212282.5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212282.5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1"/>
  <sheetViews>
    <sheetView tabSelected="1" view="pageLayout" topLeftCell="A4" zoomScaleNormal="90" workbookViewId="0">
      <selection activeCell="E41" sqref="E41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Tune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1327627.3873402043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-5044.9840718927762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-66381</v>
      </c>
      <c r="D12" s="72" t="s">
        <v>0</v>
      </c>
      <c r="E12" s="75"/>
      <c r="F12" s="76"/>
      <c r="G12" s="1"/>
      <c r="H12" s="135"/>
    </row>
    <row r="13" spans="1:18" ht="14.1" customHeight="1" x14ac:dyDescent="0.2">
      <c r="A13" s="1"/>
      <c r="B13" s="4" t="s">
        <v>194</v>
      </c>
      <c r="C13" s="14">
        <v>882591</v>
      </c>
      <c r="D13" s="72" t="s">
        <v>0</v>
      </c>
      <c r="E13" s="77"/>
      <c r="F13" s="78"/>
      <c r="G13" s="1"/>
      <c r="H13" s="135"/>
    </row>
    <row r="14" spans="1:18" ht="14.1" customHeight="1" x14ac:dyDescent="0.2">
      <c r="A14" s="1"/>
      <c r="B14" s="3" t="s">
        <v>7</v>
      </c>
      <c r="C14" s="7">
        <f>SUM(C7:C13)</f>
        <v>2138792.4032683116</v>
      </c>
      <c r="D14" s="79" t="s">
        <v>0</v>
      </c>
      <c r="E14" s="6">
        <f>C14</f>
        <v>2138792.4032683116</v>
      </c>
      <c r="F14" s="80" t="s">
        <v>65</v>
      </c>
      <c r="G14" s="1"/>
      <c r="H14" s="135"/>
    </row>
    <row r="15" spans="1:18" ht="14.1" customHeight="1" x14ac:dyDescent="0.2">
      <c r="A15" s="1"/>
      <c r="B15" s="2" t="s">
        <v>8</v>
      </c>
      <c r="C15" s="15"/>
      <c r="D15" s="81"/>
      <c r="E15" s="82"/>
      <c r="F15" s="83"/>
      <c r="G15" s="1"/>
      <c r="H15" s="135"/>
    </row>
    <row r="16" spans="1:18" ht="14.1" customHeight="1" x14ac:dyDescent="0.2">
      <c r="A16" s="1"/>
      <c r="B16" s="4" t="s">
        <v>9</v>
      </c>
      <c r="C16" s="14">
        <f>'5. Historiske investeringer'!C9</f>
        <v>1269123</v>
      </c>
      <c r="D16" s="84" t="s">
        <v>0</v>
      </c>
      <c r="E16" s="85"/>
      <c r="F16" s="86"/>
      <c r="G16" s="1"/>
      <c r="H16" s="135"/>
    </row>
    <row r="17" spans="1:15" ht="14.1" customHeight="1" x14ac:dyDescent="0.2">
      <c r="A17" s="1"/>
      <c r="B17" s="4" t="s">
        <v>193</v>
      </c>
      <c r="C17" s="14">
        <f>'6. Gennemførte investeringer'!F14</f>
        <v>514626.78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109</v>
      </c>
      <c r="C18" s="14">
        <f>'7. Korrektion investeringer'!C10</f>
        <v>101208.22666666665</v>
      </c>
      <c r="D18" s="84" t="s">
        <v>0</v>
      </c>
      <c r="E18" s="87"/>
      <c r="F18" s="88"/>
      <c r="G18" s="1"/>
      <c r="H18" s="135"/>
      <c r="O18" s="135"/>
    </row>
    <row r="19" spans="1:15" ht="14.1" customHeight="1" x14ac:dyDescent="0.2">
      <c r="A19" s="1"/>
      <c r="B19" s="4" t="s">
        <v>110</v>
      </c>
      <c r="C19" s="14">
        <f>'8. Planlagte investeringer'!F14</f>
        <v>63300</v>
      </c>
      <c r="D19" s="84" t="s">
        <v>0</v>
      </c>
      <c r="E19" s="87"/>
      <c r="F19" s="88"/>
      <c r="G19" s="1"/>
      <c r="H19" s="135"/>
      <c r="O19" s="135"/>
    </row>
    <row r="20" spans="1:15" ht="13.5" customHeight="1" x14ac:dyDescent="0.2">
      <c r="A20" s="1"/>
      <c r="B20" s="3" t="s">
        <v>22</v>
      </c>
      <c r="C20" s="9">
        <f>SUM(C16:C19)</f>
        <v>1948258.0066666666</v>
      </c>
      <c r="D20" s="79" t="s">
        <v>0</v>
      </c>
      <c r="E20" s="8">
        <f>C20</f>
        <v>1948258.0066666666</v>
      </c>
      <c r="F20" s="89" t="s">
        <v>65</v>
      </c>
      <c r="G20" s="1"/>
      <c r="H20" s="135"/>
    </row>
    <row r="21" spans="1:15" ht="14.1" customHeight="1" x14ac:dyDescent="0.2">
      <c r="A21" s="1"/>
      <c r="B21" s="2" t="s">
        <v>10</v>
      </c>
      <c r="C21" s="15"/>
      <c r="D21" s="81"/>
      <c r="E21" s="90"/>
      <c r="F21" s="91"/>
      <c r="G21" s="1"/>
      <c r="H21" s="135"/>
    </row>
    <row r="22" spans="1:15" ht="14.1" customHeight="1" x14ac:dyDescent="0.2">
      <c r="A22" s="1"/>
      <c r="B22" s="4" t="s">
        <v>139</v>
      </c>
      <c r="C22" s="14">
        <f>'9. 1-1 omkostninger'!C8</f>
        <v>33000</v>
      </c>
      <c r="D22" s="72" t="s">
        <v>0</v>
      </c>
      <c r="E22" s="85"/>
      <c r="F22" s="86"/>
      <c r="G22" s="1"/>
      <c r="H22" s="135"/>
    </row>
    <row r="23" spans="1:15" ht="14.1" customHeight="1" x14ac:dyDescent="0.2">
      <c r="A23" s="1"/>
      <c r="B23" s="4" t="s">
        <v>171</v>
      </c>
      <c r="C23" s="14">
        <f>'9. 1-1 omkostninger'!C13</f>
        <v>1440000</v>
      </c>
      <c r="D23" s="72" t="s">
        <v>0</v>
      </c>
      <c r="E23" s="87"/>
      <c r="F23" s="88"/>
      <c r="G23" s="1"/>
      <c r="H23" s="135"/>
    </row>
    <row r="24" spans="1:15" ht="25.5" x14ac:dyDescent="0.2">
      <c r="A24" s="1"/>
      <c r="B24" s="4" t="s">
        <v>172</v>
      </c>
      <c r="C24" s="14">
        <f>'9. 1-1 omkostninger'!C19</f>
        <v>44000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111</v>
      </c>
      <c r="C25" s="14">
        <f>'9. 1-1 omkostninger'!C25</f>
        <v>-56863</v>
      </c>
      <c r="D25" s="72" t="s">
        <v>0</v>
      </c>
      <c r="E25" s="87"/>
      <c r="F25" s="88"/>
      <c r="G25" s="1"/>
      <c r="H25" s="135"/>
    </row>
    <row r="26" spans="1:15" ht="14.1" customHeight="1" x14ac:dyDescent="0.2">
      <c r="A26" s="1"/>
      <c r="B26" s="4" t="s">
        <v>145</v>
      </c>
      <c r="C26" s="14">
        <f>'10. Miljø- og servicemål'!C10</f>
        <v>200000</v>
      </c>
      <c r="D26" s="72" t="s">
        <v>0</v>
      </c>
      <c r="E26" s="87"/>
      <c r="F26" s="88"/>
      <c r="G26" s="1"/>
      <c r="H26" s="135"/>
    </row>
    <row r="27" spans="1:15" x14ac:dyDescent="0.2">
      <c r="A27" s="1"/>
      <c r="B27" s="4" t="s">
        <v>112</v>
      </c>
      <c r="C27" s="14">
        <f>'10. Miljø- og servicemål'!C16</f>
        <v>-59923</v>
      </c>
      <c r="D27" s="72" t="s">
        <v>0</v>
      </c>
      <c r="E27" s="87"/>
      <c r="F27" s="88"/>
      <c r="G27" s="1"/>
      <c r="H27" s="135"/>
    </row>
    <row r="28" spans="1:15" ht="14.1" customHeight="1" x14ac:dyDescent="0.2">
      <c r="A28" s="1"/>
      <c r="B28" s="4" t="s">
        <v>173</v>
      </c>
      <c r="C28" s="14">
        <f>'11. Nettofinansielle poster'!C9</f>
        <v>240000</v>
      </c>
      <c r="D28" s="72" t="s">
        <v>0</v>
      </c>
      <c r="E28" s="87"/>
      <c r="F28" s="88"/>
      <c r="G28" s="1"/>
      <c r="H28" s="135"/>
      <c r="M28" s="136"/>
      <c r="N28" s="136"/>
      <c r="O28" s="136"/>
    </row>
    <row r="29" spans="1:15" ht="14.1" customHeight="1" x14ac:dyDescent="0.2">
      <c r="A29" s="1"/>
      <c r="B29" s="4" t="s">
        <v>113</v>
      </c>
      <c r="C29" s="14">
        <f>'11. Nettofinansielle poster'!C15</f>
        <v>50521</v>
      </c>
      <c r="D29" s="72" t="s">
        <v>0</v>
      </c>
      <c r="E29" s="92"/>
      <c r="F29" s="93"/>
      <c r="G29" s="1"/>
      <c r="H29" s="135"/>
      <c r="M29" s="137"/>
      <c r="N29" s="138"/>
      <c r="O29" s="139"/>
    </row>
    <row r="30" spans="1:15" ht="14.1" customHeight="1" x14ac:dyDescent="0.2">
      <c r="A30" s="1"/>
      <c r="B30" s="3" t="s">
        <v>15</v>
      </c>
      <c r="C30" s="7">
        <f>SUM(C22:C29)</f>
        <v>1890735</v>
      </c>
      <c r="D30" s="79" t="s">
        <v>0</v>
      </c>
      <c r="E30" s="6">
        <f>C30</f>
        <v>1890735</v>
      </c>
      <c r="F30" s="80" t="s">
        <v>65</v>
      </c>
      <c r="G30" s="1"/>
      <c r="H30" s="135"/>
      <c r="M30" s="136"/>
      <c r="N30" s="136"/>
      <c r="O30" s="136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6"/>
      <c r="O31" s="136"/>
    </row>
    <row r="32" spans="1:15" ht="14.1" customHeight="1" x14ac:dyDescent="0.2">
      <c r="A32" s="1"/>
      <c r="B32" s="3" t="s">
        <v>19</v>
      </c>
      <c r="C32" s="9">
        <f>'12. Over- eller underdækning'!C11</f>
        <v>-221112.8</v>
      </c>
      <c r="D32" s="79" t="s">
        <v>0</v>
      </c>
      <c r="E32" s="10">
        <f>C32</f>
        <v>-221112.8</v>
      </c>
      <c r="F32" s="80" t="s">
        <v>65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175</v>
      </c>
      <c r="C34" s="11">
        <f>'13. Kontrol med indtægtsrammen'!E37</f>
        <v>134124.87196714338</v>
      </c>
      <c r="D34" s="79" t="s">
        <v>0</v>
      </c>
      <c r="E34" s="12">
        <f>C34</f>
        <v>134124.87196714338</v>
      </c>
      <c r="F34" s="80" t="s">
        <v>65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114</v>
      </c>
      <c r="C36" s="11"/>
      <c r="D36" s="100"/>
      <c r="E36" s="10">
        <f>E14+E20+E30+E32+E34</f>
        <v>5890797.4819021216</v>
      </c>
      <c r="F36" s="80" t="s">
        <v>65</v>
      </c>
      <c r="G36" s="1"/>
      <c r="H36" s="135"/>
    </row>
    <row r="37" spans="1:8" ht="14.1" customHeight="1" x14ac:dyDescent="0.2">
      <c r="A37" s="1"/>
      <c r="B37" s="112" t="s">
        <v>115</v>
      </c>
      <c r="C37" s="101"/>
      <c r="D37" s="102"/>
      <c r="E37" s="140">
        <v>220000</v>
      </c>
      <c r="F37" s="103" t="s">
        <v>66</v>
      </c>
      <c r="G37" s="1"/>
      <c r="H37" s="135"/>
    </row>
    <row r="38" spans="1:8" ht="14.1" customHeight="1" x14ac:dyDescent="0.2">
      <c r="A38" s="1"/>
      <c r="B38" s="2" t="s">
        <v>116</v>
      </c>
      <c r="C38" s="104"/>
      <c r="D38" s="105"/>
      <c r="E38" s="67">
        <f>E36/E37</f>
        <v>26.776352190464188</v>
      </c>
      <c r="F38" s="106" t="s">
        <v>67</v>
      </c>
      <c r="G38" s="1"/>
      <c r="H38" s="135"/>
    </row>
    <row r="39" spans="1:8" ht="13.5" customHeight="1" x14ac:dyDescent="0.2">
      <c r="A39" s="1"/>
      <c r="B39" s="2" t="s">
        <v>117</v>
      </c>
      <c r="C39" s="104"/>
      <c r="D39" s="105"/>
      <c r="E39" s="67">
        <f>(E36-C23)/E37</f>
        <v>20.230897645009644</v>
      </c>
      <c r="F39" s="106" t="s">
        <v>67</v>
      </c>
      <c r="G39" s="1"/>
      <c r="H39" s="135"/>
    </row>
    <row r="40" spans="1:8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41"/>
      <c r="C41" s="129"/>
      <c r="D41" s="130"/>
      <c r="E41" s="131"/>
      <c r="F41" s="130"/>
      <c r="G41" s="1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t="12.95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x14ac:dyDescent="0.2">
      <c r="A45" s="1"/>
      <c r="B45" s="141"/>
      <c r="C45" s="129"/>
      <c r="D45" s="130"/>
      <c r="E45" s="131"/>
      <c r="F45" s="130"/>
      <c r="G45" s="1"/>
    </row>
    <row r="46" spans="1:8" ht="12.95" hidden="1" customHeight="1" x14ac:dyDescent="0.2"/>
    <row r="47" spans="1:8" ht="12.95" hidden="1" customHeight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ht="12.95" hidden="1" x14ac:dyDescent="0.2">
      <c r="C49" s="132"/>
      <c r="D49" s="132"/>
      <c r="E49" s="132"/>
      <c r="F49" s="132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  <row r="51" spans="1:7" s="213" customFormat="1" x14ac:dyDescent="0.2">
      <c r="A51" s="214"/>
      <c r="B51" s="214"/>
      <c r="C51" s="215"/>
      <c r="D51" s="216"/>
      <c r="E51" s="217"/>
      <c r="F51" s="216"/>
      <c r="G51" s="214"/>
    </row>
  </sheetData>
  <mergeCells count="1">
    <mergeCell ref="B4:F4"/>
  </mergeCells>
  <hyperlinks>
    <hyperlink ref="B16" location="'5. Historiske investeringer'!A1" display="Tillæg for historiske investeringer"/>
    <hyperlink ref="B17" location="'6. Gennemførte investeringer'!A1" display="Tillæg for gennemførte investeringer i 2012-2014"/>
    <hyperlink ref="B18" location="'7. Korrektion investeringer'!A1" display="Korrektion af tillæg for planlagte investeringer vedrørende 2014"/>
    <hyperlink ref="B19" location="'8. Planlagte investeringer'!A1" display="Tillæg for planlagte investeringer i 2015 og 2016"/>
    <hyperlink ref="B22:B25" location="'8. 1-1 omkostninger'!A1" display="Tillæg for 1:1 omkostninger i 2015"/>
    <hyperlink ref="B26:B27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2" location="'9. 1-1 omkostninger'!A1" display="Tillæg for budgetterede 1:1 omkostninger i 2016"/>
    <hyperlink ref="B23" location="'9. 1-1 omkostninger'!A1" display="Tillæg for budgetteret afgift for ledningsført vand i 2016"/>
    <hyperlink ref="B24" location="'9. 1-1 omkostninger'!A1" display="Tillæg for budgetterede omkostninger til revisorerklæringer og DANVA/FVD-kontingent i 2016"/>
    <hyperlink ref="B25" location="'9. 1-1 omkostninger'!A1" display="Korrektion ift. faktiske 1:1 omkostninger i 2014"/>
    <hyperlink ref="B26" location="'10. Miljø- og servicemål'!A1" display="Tillæg for budgetterede driftsomkostninger til miljø- og servicemål i 2016"/>
    <hyperlink ref="B27" location="'10. Miljø- og servicemål'!A1" display="Korrektion ift. faktiske driftsomkostninger til miljø- og servicemål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Tune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1327627.3873402043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1327627.3873402043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1327627.3873402043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-5044.9840718927762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Tune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858178.34317670809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1322582.4032683116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1327627.3873402043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274686.10644068825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66381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Tune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49695896.428512067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1269123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1269123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Tune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30</v>
      </c>
      <c r="E8" s="32">
        <v>888035</v>
      </c>
      <c r="F8" s="34">
        <f t="shared" ref="F8:F11" si="0">E8/D8</f>
        <v>29601.166666666668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1050037</v>
      </c>
      <c r="F9" s="34">
        <f t="shared" si="0"/>
        <v>14000.493333333334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25</v>
      </c>
      <c r="E10" s="32">
        <v>651179</v>
      </c>
      <c r="F10" s="34">
        <f t="shared" si="0"/>
        <v>26047.16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25</v>
      </c>
      <c r="E11" s="32">
        <v>395549</v>
      </c>
      <c r="F11" s="34">
        <f t="shared" si="0"/>
        <v>15821.96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85470.78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429156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514626.78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Tune Vandværk a.m.b.a.</v>
      </c>
      <c r="B1" s="162"/>
      <c r="C1" s="162"/>
      <c r="D1" s="162"/>
      <c r="E1" s="162"/>
    </row>
    <row r="2" spans="1:5" x14ac:dyDescent="0.25">
      <c r="A2" s="1" t="str">
        <f>'1. Forside'!A2</f>
        <v>V189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26400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43333.333333333336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85470.78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101208.22666666665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Tune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10</v>
      </c>
      <c r="E8" s="32">
        <v>305000</v>
      </c>
      <c r="F8" s="45">
        <f>E8/D8</f>
        <v>30500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2015</v>
      </c>
      <c r="D9" s="31">
        <v>75</v>
      </c>
      <c r="E9" s="32">
        <v>1260000</v>
      </c>
      <c r="F9" s="45">
        <f t="shared" ref="F9" si="0">E9/D9</f>
        <v>16800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75</v>
      </c>
      <c r="E10" s="32">
        <v>200000</v>
      </c>
      <c r="F10" s="45">
        <f t="shared" ref="F10:F11" si="1">E10/D10</f>
        <v>2666.6666666666665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2016</v>
      </c>
      <c r="D11" s="31">
        <v>75</v>
      </c>
      <c r="E11" s="32">
        <v>1000000</v>
      </c>
      <c r="F11" s="45">
        <f t="shared" si="1"/>
        <v>13333.333333333334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49966.666666666664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13333.333333333334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63300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3" sqref="B13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Tune Vandværk a.m.b.a.</v>
      </c>
      <c r="B1" s="56"/>
      <c r="C1" s="56"/>
      <c r="D1" s="176"/>
      <c r="E1" s="56"/>
    </row>
    <row r="2" spans="1:5" x14ac:dyDescent="0.25">
      <c r="A2" s="220" t="str">
        <f>'1. Forside'!A2</f>
        <v>V189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192</v>
      </c>
      <c r="C12" s="180">
        <v>1440000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1440000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14000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30000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44000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1364137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1421000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-56863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Christina Cramer Calonius Hoffgaard</cp:lastModifiedBy>
  <cp:lastPrinted>2015-05-11T13:46:52Z</cp:lastPrinted>
  <dcterms:created xsi:type="dcterms:W3CDTF">2014-01-17T08:54:17Z</dcterms:created>
  <dcterms:modified xsi:type="dcterms:W3CDTF">2015-12-17T15:08:54Z</dcterms:modified>
</cp:coreProperties>
</file>