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9" i="2" l="1"/>
  <c r="F10" i="2"/>
  <c r="F11" i="2"/>
  <c r="F12" i="2"/>
  <c r="F13" i="2"/>
  <c r="F14" i="2"/>
  <c r="F15" i="2"/>
  <c r="F16" i="2"/>
  <c r="F8" i="2"/>
  <c r="E31" i="19" l="1"/>
  <c r="C36" i="19" l="1"/>
  <c r="E36" i="19" s="1"/>
  <c r="F26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6" i="3" l="1"/>
  <c r="C22" i="8" s="1"/>
  <c r="C13" i="15"/>
  <c r="C15" i="15" s="1"/>
  <c r="C11" i="8" s="1"/>
  <c r="C14" i="16"/>
  <c r="C8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7" l="1"/>
  <c r="F25" i="7" s="1"/>
  <c r="F17" i="2" l="1"/>
  <c r="C9" i="10" s="1"/>
  <c r="C15" i="11" l="1"/>
  <c r="C28" i="8" s="1"/>
  <c r="C14" i="4"/>
  <c r="C26" i="8" s="1"/>
  <c r="C28" i="3"/>
  <c r="C24" i="8" s="1"/>
  <c r="F27" i="7"/>
  <c r="C18" i="8" s="1"/>
  <c r="C22" i="3"/>
  <c r="C23" i="8" s="1"/>
  <c r="C11" i="3"/>
  <c r="C21" i="8" s="1"/>
  <c r="C8" i="4"/>
  <c r="C25" i="8" s="1"/>
  <c r="C10" i="10"/>
  <c r="C17" i="8" s="1"/>
  <c r="F19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<sst xmlns="http://schemas.openxmlformats.org/spreadsheetml/2006/main" count="433" uniqueCount="212">
  <si>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</si>
  <si>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</si>
  <si>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</si>
  <si>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</si>
  <si>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</si>
  <si>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</si>
  <si>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</si>
  <si>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</si>
  <si>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</si>
  <si>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</si>
  <si>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</si>
  <si>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</si>
  <si>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</si>
  <si>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</si>
  <si>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</si>
  <si>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</si>
  <si>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</si>
  <si>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</si>
  <si>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</si>
  <si>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</si>
  <si>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</si>
  <si>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</si>
  <si>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</si>
  <si>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</si>
  <si>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</si>
  <si>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</si>
  <si>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</si>
  <si>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</si>
  <si>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</si>
  <si>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</si>
  <si>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</si>
  <si>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</si>
  <si>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</si>
  <si>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</si>
  <si>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</si>
  <si>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</si>
  <si>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</si>
  <si>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</si>
  <si>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</si>
  <si>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</si>
  <si>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</si>
  <si>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</si>
  <si>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</si>
  <si>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</si>
  <si>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</si>
  <si>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</si>
  <si>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</si>
  <si>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</si>
  <si>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</si>
  <si>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</si>
  <si>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</si>
  <si>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</si>
  <si>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</si>
  <si>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</si>
  <si>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</si>
  <si>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</si>
  <si>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</si>
  <si>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</si>
  <si>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</si>
  <si>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</si>
  <si>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</si>
  <si>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</si>
  <si>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</si>
  <si>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</si>
  <si>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</si>
  <si>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</si>
  <si>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</si>
  <si>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</si>
  <si>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</si>
  <si>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</si>
  <si>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</si>
  <si>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</si>
  <si>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</si>
  <si>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</si>
  <si>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</si>
  <si>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</si>
  <si>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</si>
  <si>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</si>
  <si>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</si>
  <si>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</si>
  <si>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</si>
  <si>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</si>
  <si>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</si>
  <si>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</si>
  <si>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</si>
  <si>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</si>
  <si>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</si>
  <si>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</si>
  <si>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</si>
  <si>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</si>
  <si>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</si>
  <si>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</si>
  <si>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</si>
  <si>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</si>
  <si>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</si>
  <si>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</si>
  <si>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</si>
  <si>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</si>
  <si>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</si>
  <si>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</si>
  <si>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</si>
  <si>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</si>
  <si>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</si>
  <si>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</si>
  <si>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</si>
  <si>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</si>
  <si>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</si>
  <si>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</si>
  <si>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</si>
  <si>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</si>
  <si>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</si>
  <si>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</si>
  <si>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</si>
  <si>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</si>
  <si>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</si>
  <si>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</si>
  <si>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</si>
  <si>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</si>
  <si>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</si>
  <si>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</si>
  <si>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</si>
  <si>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</si>
  <si>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</si>
  <si>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</si>
  <si>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</si>
  <si>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</si>
  <si>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</si>
  <si>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</si>
  <si>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</si>
  <si>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</si>
  <si>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</si>
  <si>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</si>
  <si>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</si>
  <si>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</si>
  <si>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</si>
  <si>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</si>
  <si>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</si>
  <si>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</si>
  <si>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</si>
  <si>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</si>
  <si>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</si>
  <si>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</si>
  <si>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</si>
  <si>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</si>
  <si>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</si>
  <si>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</si>
  <si>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</si>
  <si>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</si>
  <si>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</si>
  <si>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</si>
  <si>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</si>
  <si>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</si>
  <si>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</si>
  <si>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</si>
  <si>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</si>
  <si>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</si>
  <si>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</si>
  <si>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</si>
  <si>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</si>
  <si>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</si>
  <si>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</si>
  <si>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</si>
  <si>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</si>
  <si>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</si>
  <si>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</si>
  <si>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</si>
  <si>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</si>
  <si>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</si>
  <si>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</si>
  <si>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</si>
  <si>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</si>
  <si>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</si>
  <si>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</si>
  <si>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</si>
  <si>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</si>
  <si>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</si>
  <si>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</si>
  <si>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</si>
  <si>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</si>
  <si>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</si>
  <si>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Ø110 mm &lt; Ledningsnet ≤ Ø 250 mm</t>
  </si>
  <si>
    <t>Ø 50mm &lt; Ledningsnet ≤ Ø110 mm</t>
  </si>
  <si>
    <t xml:space="preserve">Afregningsmålere, mekaniske </t>
  </si>
  <si>
    <t>Råvandsstation komplet montering og boringshus/tørbrønd</t>
  </si>
  <si>
    <t>Køretøjer, små lastvogne (&lt; 3.500 kg.)</t>
  </si>
  <si>
    <t>Ventiler på Ø 50mm &lt; Ledningsnet ≤ Ø110 mm</t>
  </si>
  <si>
    <t>Ledningsnetmodel</t>
  </si>
  <si>
    <t>Loggere</t>
  </si>
  <si>
    <t>Tagdækning og sikring af drikkevandstank</t>
  </si>
  <si>
    <t xml:space="preserve">Andet, Blødgøring </t>
  </si>
  <si>
    <t>Tjenestemandspensioner</t>
  </si>
  <si>
    <t>Selskabsskatter</t>
  </si>
  <si>
    <t>Køb af ydelser og produkter, der er omfattet af prisloftreguleringen, hos et andet selskab</t>
  </si>
  <si>
    <t>2015</t>
  </si>
  <si>
    <t>75</t>
  </si>
  <si>
    <t>Udpumpningsanlæg, rentvandspumper på vandværk</t>
  </si>
  <si>
    <t>25</t>
  </si>
  <si>
    <t>Afregningsmålere, elektroniske ≤ Ø 110mm (Qn 10)</t>
  </si>
  <si>
    <t>10</t>
  </si>
  <si>
    <t>30</t>
  </si>
  <si>
    <t>Etageareal kontor og mandskabsfaciliteter</t>
  </si>
  <si>
    <t>Etageareal vandbehandlingsbygning</t>
  </si>
  <si>
    <t>SRO-brønd/kvarterbrønd/sektionsbrønd, Konstruktioner</t>
  </si>
  <si>
    <t>50</t>
  </si>
  <si>
    <t>Blødgøringsanlæg</t>
  </si>
  <si>
    <t>2016</t>
  </si>
  <si>
    <t>Beluftningsanlæg, ika-beluftning, Kontruktioner</t>
  </si>
  <si>
    <t>Tillæg for afgift for ledningsført vand i 2016</t>
  </si>
  <si>
    <t>Afgift for ledningsført vand</t>
  </si>
  <si>
    <t>TÅRNBYFORSYNING Vand</t>
  </si>
  <si>
    <t>V191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</si>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</sst>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left" wrapText="1"/>
      <protection locked="0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209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210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TÅRNBYFORSYNING Vand</v>
      </c>
      <c r="B1" s="56"/>
      <c r="C1" s="56"/>
      <c r="D1" s="56"/>
      <c r="E1" s="56"/>
    </row>
    <row r="2" spans="1:5" x14ac:dyDescent="0.25">
      <c r="A2" s="219" t="str">
        <f>'1. Forside'!A2</f>
        <v>V191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26" t="s">
        <v>189</v>
      </c>
      <c r="C7" s="51">
        <v>615000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615000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615000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-615000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TÅRNBYFORSYNING Vand</v>
      </c>
      <c r="B1" s="26"/>
      <c r="C1" s="26"/>
      <c r="D1" s="26"/>
      <c r="E1" s="26"/>
    </row>
    <row r="2" spans="1:5" x14ac:dyDescent="0.25">
      <c r="A2" s="220" t="str">
        <f>'1. Forside'!A2</f>
        <v>V191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270000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230000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-699627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-173689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-525938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TÅRNBYFORSYNING Vand</v>
      </c>
      <c r="B1" s="26"/>
      <c r="C1" s="26"/>
      <c r="D1" s="26"/>
      <c r="E1" s="26"/>
    </row>
    <row r="2" spans="1:5" x14ac:dyDescent="0.25">
      <c r="A2" s="220" t="str">
        <f>'1. Forside'!A2</f>
        <v>V191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-9000998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-3546773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-5454225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-1090845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TÅRNBYFORSYNING 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36746243.373827428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4788213.8682071548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736732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-69535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582083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6037493.8682071548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138910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138910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2904290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-193617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-5378446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-3508631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-9080694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-0.13179284520447254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38942852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38942852</v>
      </c>
      <c r="D36" s="79" t="s">
        <v>0</v>
      </c>
      <c r="E36" s="10">
        <f>-C36</f>
        <v>-38942852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-2196608.6261725724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TÅRNBYFORSYNING Vand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V191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3087745</v>
      </c>
      <c r="D7" s="221" t="s">
        <v>0</v>
      </c>
      <c r="E7" s="222">
        <v>3307405</v>
      </c>
      <c r="F7" s="221" t="s">
        <v>0</v>
      </c>
      <c r="G7" s="222">
        <v>2904290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2261726</v>
      </c>
      <c r="D8" s="221" t="s">
        <v>0</v>
      </c>
      <c r="E8" s="223">
        <v>2422451</v>
      </c>
      <c r="F8" s="221" t="s">
        <v>0</v>
      </c>
      <c r="G8" s="223">
        <v>2904290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826019</v>
      </c>
      <c r="D11" s="225" t="s">
        <v>0</v>
      </c>
      <c r="E11" s="55">
        <f>C11+E7-E8-E9</f>
        <v>1710973</v>
      </c>
      <c r="F11" s="225" t="s">
        <v>0</v>
      </c>
      <c r="G11" s="55">
        <f>E11+G7-G8-G9</f>
        <v>1710973</v>
      </c>
      <c r="H11" s="225" t="s">
        <v>0</v>
      </c>
      <c r="I11" s="55">
        <f>G11+I7-I8-I9</f>
        <v>1710973</v>
      </c>
      <c r="J11" s="225" t="s">
        <v>0</v>
      </c>
      <c r="K11" s="55">
        <f>K7-K8-K9+K10+I11</f>
        <v>1710973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TÅRNBYFORSYNING 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9925467.1598000415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-37716.775207240156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-321833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9565917.3845928013</v>
      </c>
      <c r="D13" s="79" t="s">
        <v>0</v>
      </c>
      <c r="E13" s="6">
        <f>C13</f>
        <v>9565917.3845928013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4256320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211</v>
      </c>
      <c r="C16" s="14">
        <f>'6. Gennemførte investeringer'!F19</f>
        <v>1347406.7083333335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-47786.946666666656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investeringer'!F27</f>
        <v>1348333.3333333333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6904273.0950000007</v>
      </c>
      <c r="D19" s="79" t="s">
        <v>0</v>
      </c>
      <c r="E19" s="8">
        <f>C19</f>
        <v>6904273.0950000007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8289000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14484000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135000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-1039639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615000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-615000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230000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-525938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21572423</v>
      </c>
      <c r="D29" s="79" t="s">
        <v>0</v>
      </c>
      <c r="E29" s="6">
        <f>C29</f>
        <v>21572423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-1090845</v>
      </c>
      <c r="D31" s="79" t="s">
        <v>0</v>
      </c>
      <c r="E31" s="10">
        <f>C31</f>
        <v>-1090845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-2196608.6261725724</v>
      </c>
      <c r="D33" s="79" t="s">
        <v>0</v>
      </c>
      <c r="E33" s="12">
        <f>C33</f>
        <v>-2196608.6261725724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34755159.853420228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2311257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15.0373410890352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8.7706212911070587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TÅRNBYFORSYNING Vand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V191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9925467.1598000415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9925467.1598000415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9925467.1598000415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-37716.775207240156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TÅRNBYFORSYNING 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7149313.99520397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9887750.3845928013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9925467.1598000415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1287333.0906260654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321833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TÅRNBYFORSYNING 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156135550.84998077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4256320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4256320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TÅRNBYFORSYNING Vand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75</v>
      </c>
      <c r="E8" s="32">
        <v>1047190</v>
      </c>
      <c r="F8" s="34">
        <f t="shared" ref="F8" si="0">E8/D8</f>
        <v>13962.533333333333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>
        <v>2014</v>
      </c>
      <c r="D9" s="31">
        <v>5</v>
      </c>
      <c r="E9" s="32">
        <v>225369</v>
      </c>
      <c r="F9" s="34">
        <f t="shared" ref="F9:F16" si="1">E9/D9</f>
        <v>45073.8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2014</v>
      </c>
      <c r="D10" s="31">
        <v>75</v>
      </c>
      <c r="E10" s="32">
        <v>4030243</v>
      </c>
      <c r="F10" s="34">
        <f t="shared" si="1"/>
        <v>53736.573333333334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>
        <v>2014</v>
      </c>
      <c r="D11" s="31">
        <v>10</v>
      </c>
      <c r="E11" s="32">
        <v>395856</v>
      </c>
      <c r="F11" s="34">
        <f t="shared" si="1"/>
        <v>39585.599999999999</v>
      </c>
      <c r="G11" s="35" t="s">
        <v>0</v>
      </c>
      <c r="H11" s="26"/>
    </row>
    <row r="12" spans="1:8" s="148" customFormat="1" x14ac:dyDescent="0.25">
      <c r="A12" s="26"/>
      <c r="B12" s="29" t="s">
        <v>182</v>
      </c>
      <c r="C12" s="30">
        <v>2014</v>
      </c>
      <c r="D12" s="31">
        <v>8</v>
      </c>
      <c r="E12" s="32">
        <v>885264</v>
      </c>
      <c r="F12" s="34">
        <f t="shared" si="1"/>
        <v>110658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2014</v>
      </c>
      <c r="D13" s="31">
        <v>30</v>
      </c>
      <c r="E13" s="32">
        <v>205454</v>
      </c>
      <c r="F13" s="34">
        <f t="shared" si="1"/>
        <v>6848.4666666666662</v>
      </c>
      <c r="G13" s="35" t="s">
        <v>0</v>
      </c>
      <c r="H13" s="26"/>
    </row>
    <row r="14" spans="1:8" s="148" customFormat="1" x14ac:dyDescent="0.25">
      <c r="A14" s="26"/>
      <c r="B14" s="29" t="s">
        <v>184</v>
      </c>
      <c r="C14" s="30">
        <v>2014</v>
      </c>
      <c r="D14" s="31">
        <v>5</v>
      </c>
      <c r="E14" s="32">
        <v>252002</v>
      </c>
      <c r="F14" s="34">
        <f t="shared" si="1"/>
        <v>50400.4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>
        <v>2014</v>
      </c>
      <c r="D15" s="31">
        <v>75</v>
      </c>
      <c r="E15" s="32">
        <v>104478</v>
      </c>
      <c r="F15" s="34">
        <f t="shared" si="1"/>
        <v>1393.04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2014</v>
      </c>
      <c r="D16" s="31">
        <v>50</v>
      </c>
      <c r="E16" s="32">
        <v>1175539</v>
      </c>
      <c r="F16" s="34">
        <f t="shared" si="1"/>
        <v>23510.78</v>
      </c>
      <c r="G16" s="35" t="s">
        <v>0</v>
      </c>
      <c r="H16" s="26"/>
    </row>
    <row r="17" spans="1:8" s="148" customFormat="1" x14ac:dyDescent="0.25">
      <c r="A17" s="26"/>
      <c r="B17" s="23" t="s">
        <v>71</v>
      </c>
      <c r="C17" s="158"/>
      <c r="D17" s="158"/>
      <c r="E17" s="158"/>
      <c r="F17" s="36">
        <f>SUM(F8:F16)</f>
        <v>345169.19333333336</v>
      </c>
      <c r="G17" s="37" t="s">
        <v>0</v>
      </c>
      <c r="H17" s="26"/>
    </row>
    <row r="18" spans="1:8" s="148" customFormat="1" x14ac:dyDescent="0.25">
      <c r="A18" s="26"/>
      <c r="B18" s="107" t="s">
        <v>132</v>
      </c>
      <c r="C18" s="159"/>
      <c r="D18" s="159"/>
      <c r="E18" s="159"/>
      <c r="F18" s="66">
        <v>1002237.515</v>
      </c>
      <c r="G18" s="37" t="s">
        <v>0</v>
      </c>
      <c r="H18" s="26"/>
    </row>
    <row r="19" spans="1:8" s="148" customFormat="1" x14ac:dyDescent="0.25">
      <c r="A19" s="26"/>
      <c r="B19" s="39" t="s">
        <v>68</v>
      </c>
      <c r="C19" s="160"/>
      <c r="D19" s="160"/>
      <c r="E19" s="161"/>
      <c r="F19" s="38">
        <f>F17+F18</f>
        <v>1347406.7083333335</v>
      </c>
      <c r="G19" s="38" t="s">
        <v>0</v>
      </c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hidden="1" x14ac:dyDescent="0.25"/>
    <row r="24" spans="1:8" s="148" customFormat="1" hidden="1" x14ac:dyDescent="0.25"/>
    <row r="25" spans="1:8" s="148" customFormat="1" hidden="1" x14ac:dyDescent="0.25"/>
    <row r="26" spans="1:8" s="148" customFormat="1" ht="14.45" hidden="1" customHeight="1" x14ac:dyDescent="0.25"/>
    <row r="27" spans="1:8" s="148" customFormat="1" ht="14.4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TÅRNBYFORSYNING Vand</v>
      </c>
      <c r="B1" s="162"/>
      <c r="C1" s="162"/>
      <c r="D1" s="162"/>
      <c r="E1" s="162"/>
    </row>
    <row r="2" spans="1:5" x14ac:dyDescent="0.25">
      <c r="A2" s="1" t="str">
        <f>'1. Forside'!A2</f>
        <v>V191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373042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365083.33333333337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investeringer'!F17</f>
        <v>345169.19333333336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-47786.946666666656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TÅRNBYFORSYNING Vand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193</v>
      </c>
      <c r="D8" s="31" t="s">
        <v>194</v>
      </c>
      <c r="E8" s="32">
        <v>5000000</v>
      </c>
      <c r="F8" s="45">
        <f>E8/D8</f>
        <v>66666.666666666672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 t="s">
        <v>193</v>
      </c>
      <c r="D9" s="31" t="s">
        <v>194</v>
      </c>
      <c r="E9" s="32">
        <v>1000000</v>
      </c>
      <c r="F9" s="45">
        <f t="shared" ref="F9:F24" si="0">E9/D9</f>
        <v>13333.333333333334</v>
      </c>
      <c r="G9" s="35" t="s">
        <v>0</v>
      </c>
      <c r="H9" s="26"/>
    </row>
    <row r="10" spans="1:8" s="148" customFormat="1" x14ac:dyDescent="0.25">
      <c r="A10" s="26"/>
      <c r="B10" s="29" t="s">
        <v>195</v>
      </c>
      <c r="C10" s="30" t="s">
        <v>193</v>
      </c>
      <c r="D10" s="31" t="s">
        <v>196</v>
      </c>
      <c r="E10" s="32">
        <v>1000000</v>
      </c>
      <c r="F10" s="45">
        <f t="shared" si="0"/>
        <v>40000</v>
      </c>
      <c r="G10" s="35" t="s">
        <v>0</v>
      </c>
      <c r="H10" s="26"/>
    </row>
    <row r="11" spans="1:8" s="148" customFormat="1" x14ac:dyDescent="0.25">
      <c r="A11" s="26"/>
      <c r="B11" s="29" t="s">
        <v>197</v>
      </c>
      <c r="C11" s="30" t="s">
        <v>193</v>
      </c>
      <c r="D11" s="31" t="s">
        <v>198</v>
      </c>
      <c r="E11" s="32">
        <v>4500000</v>
      </c>
      <c r="F11" s="45">
        <f t="shared" si="0"/>
        <v>450000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193</v>
      </c>
      <c r="D12" s="31" t="s">
        <v>199</v>
      </c>
      <c r="E12" s="32">
        <v>400000</v>
      </c>
      <c r="F12" s="45">
        <f t="shared" si="0"/>
        <v>13333.333333333334</v>
      </c>
      <c r="G12" s="35" t="s">
        <v>0</v>
      </c>
      <c r="H12" s="26"/>
    </row>
    <row r="13" spans="1:8" s="148" customFormat="1" x14ac:dyDescent="0.25">
      <c r="A13" s="26"/>
      <c r="B13" s="29" t="s">
        <v>200</v>
      </c>
      <c r="C13" s="30" t="s">
        <v>193</v>
      </c>
      <c r="D13" s="31" t="s">
        <v>194</v>
      </c>
      <c r="E13" s="32">
        <v>4500000</v>
      </c>
      <c r="F13" s="45">
        <f t="shared" si="0"/>
        <v>60000</v>
      </c>
      <c r="G13" s="35" t="s">
        <v>0</v>
      </c>
      <c r="H13" s="26"/>
    </row>
    <row r="14" spans="1:8" s="148" customFormat="1" x14ac:dyDescent="0.25">
      <c r="A14" s="26"/>
      <c r="B14" s="29" t="s">
        <v>201</v>
      </c>
      <c r="C14" s="30" t="s">
        <v>193</v>
      </c>
      <c r="D14" s="31" t="s">
        <v>194</v>
      </c>
      <c r="E14" s="32">
        <v>500000</v>
      </c>
      <c r="F14" s="45">
        <f t="shared" si="0"/>
        <v>6666.666666666667</v>
      </c>
      <c r="G14" s="35" t="s">
        <v>0</v>
      </c>
      <c r="H14" s="26"/>
    </row>
    <row r="15" spans="1:8" s="148" customFormat="1" x14ac:dyDescent="0.25">
      <c r="A15" s="26"/>
      <c r="B15" s="29" t="s">
        <v>202</v>
      </c>
      <c r="C15" s="30" t="s">
        <v>193</v>
      </c>
      <c r="D15" s="31" t="s">
        <v>203</v>
      </c>
      <c r="E15" s="32">
        <v>250000</v>
      </c>
      <c r="F15" s="45">
        <f t="shared" si="0"/>
        <v>5000</v>
      </c>
      <c r="G15" s="35" t="s">
        <v>0</v>
      </c>
      <c r="H15" s="26"/>
    </row>
    <row r="16" spans="1:8" s="148" customFormat="1" x14ac:dyDescent="0.25">
      <c r="A16" s="26"/>
      <c r="B16" s="29" t="s">
        <v>181</v>
      </c>
      <c r="C16" s="30" t="s">
        <v>193</v>
      </c>
      <c r="D16" s="31" t="s">
        <v>194</v>
      </c>
      <c r="E16" s="32">
        <v>5500000</v>
      </c>
      <c r="F16" s="45">
        <f t="shared" si="0"/>
        <v>73333.333333333328</v>
      </c>
      <c r="G16" s="35" t="s">
        <v>0</v>
      </c>
      <c r="H16" s="26"/>
    </row>
    <row r="17" spans="1:8" s="148" customFormat="1" x14ac:dyDescent="0.25">
      <c r="A17" s="26"/>
      <c r="B17" s="29" t="s">
        <v>204</v>
      </c>
      <c r="C17" s="30" t="s">
        <v>193</v>
      </c>
      <c r="D17" s="31" t="s">
        <v>196</v>
      </c>
      <c r="E17" s="32">
        <v>5000000</v>
      </c>
      <c r="F17" s="45">
        <f t="shared" si="0"/>
        <v>200000</v>
      </c>
      <c r="G17" s="35" t="s">
        <v>0</v>
      </c>
      <c r="H17" s="26"/>
    </row>
    <row r="18" spans="1:8" s="148" customFormat="1" x14ac:dyDescent="0.25">
      <c r="A18" s="26"/>
      <c r="B18" s="29" t="s">
        <v>200</v>
      </c>
      <c r="C18" s="30" t="s">
        <v>193</v>
      </c>
      <c r="D18" s="31" t="s">
        <v>194</v>
      </c>
      <c r="E18" s="32">
        <v>750000</v>
      </c>
      <c r="F18" s="45">
        <f t="shared" si="0"/>
        <v>10000</v>
      </c>
      <c r="G18" s="35" t="s">
        <v>0</v>
      </c>
      <c r="H18" s="26"/>
    </row>
    <row r="19" spans="1:8" s="148" customFormat="1" x14ac:dyDescent="0.25">
      <c r="A19" s="26"/>
      <c r="B19" s="29" t="s">
        <v>181</v>
      </c>
      <c r="C19" s="30" t="s">
        <v>205</v>
      </c>
      <c r="D19" s="31" t="s">
        <v>194</v>
      </c>
      <c r="E19" s="32">
        <v>7000000</v>
      </c>
      <c r="F19" s="45">
        <f t="shared" si="0"/>
        <v>93333.333333333328</v>
      </c>
      <c r="G19" s="35" t="s">
        <v>0</v>
      </c>
      <c r="H19" s="26"/>
    </row>
    <row r="20" spans="1:8" s="148" customFormat="1" x14ac:dyDescent="0.25">
      <c r="A20" s="26"/>
      <c r="B20" s="29" t="s">
        <v>181</v>
      </c>
      <c r="C20" s="30" t="s">
        <v>205</v>
      </c>
      <c r="D20" s="31" t="s">
        <v>194</v>
      </c>
      <c r="E20" s="32">
        <v>5500000</v>
      </c>
      <c r="F20" s="45">
        <f t="shared" si="0"/>
        <v>73333.333333333328</v>
      </c>
      <c r="G20" s="35" t="s">
        <v>0</v>
      </c>
      <c r="H20" s="26"/>
    </row>
    <row r="21" spans="1:8" s="148" customFormat="1" x14ac:dyDescent="0.25">
      <c r="A21" s="26"/>
      <c r="B21" s="29" t="s">
        <v>197</v>
      </c>
      <c r="C21" s="30" t="s">
        <v>205</v>
      </c>
      <c r="D21" s="31" t="s">
        <v>198</v>
      </c>
      <c r="E21" s="32">
        <v>2050000</v>
      </c>
      <c r="F21" s="45">
        <f t="shared" si="0"/>
        <v>205000</v>
      </c>
      <c r="G21" s="35" t="s">
        <v>0</v>
      </c>
      <c r="H21" s="26"/>
    </row>
    <row r="22" spans="1:8" s="148" customFormat="1" x14ac:dyDescent="0.25">
      <c r="A22" s="26"/>
      <c r="B22" s="29" t="s">
        <v>183</v>
      </c>
      <c r="C22" s="30" t="s">
        <v>205</v>
      </c>
      <c r="D22" s="31" t="s">
        <v>199</v>
      </c>
      <c r="E22" s="32">
        <v>400000</v>
      </c>
      <c r="F22" s="45">
        <f t="shared" si="0"/>
        <v>13333.333333333334</v>
      </c>
      <c r="G22" s="35" t="s">
        <v>0</v>
      </c>
      <c r="H22" s="26"/>
    </row>
    <row r="23" spans="1:8" s="148" customFormat="1" x14ac:dyDescent="0.25">
      <c r="A23" s="26"/>
      <c r="B23" s="29" t="s">
        <v>206</v>
      </c>
      <c r="C23" s="30" t="s">
        <v>205</v>
      </c>
      <c r="D23" s="31" t="s">
        <v>203</v>
      </c>
      <c r="E23" s="32">
        <v>1000000</v>
      </c>
      <c r="F23" s="45">
        <f t="shared" si="0"/>
        <v>20000</v>
      </c>
      <c r="G23" s="35" t="s">
        <v>0</v>
      </c>
      <c r="H23" s="26"/>
    </row>
    <row r="24" spans="1:8" s="148" customFormat="1" x14ac:dyDescent="0.25">
      <c r="A24" s="26"/>
      <c r="B24" s="29" t="s">
        <v>202</v>
      </c>
      <c r="C24" s="30" t="s">
        <v>205</v>
      </c>
      <c r="D24" s="31" t="s">
        <v>203</v>
      </c>
      <c r="E24" s="32">
        <v>250000</v>
      </c>
      <c r="F24" s="45">
        <f t="shared" si="0"/>
        <v>5000</v>
      </c>
      <c r="G24" s="35" t="s">
        <v>0</v>
      </c>
      <c r="H24" s="26"/>
    </row>
    <row r="25" spans="1:8" s="148" customFormat="1" x14ac:dyDescent="0.25">
      <c r="A25" s="26"/>
      <c r="B25" s="109" t="s">
        <v>72</v>
      </c>
      <c r="C25" s="165"/>
      <c r="D25" s="166"/>
      <c r="E25" s="167"/>
      <c r="F25" s="46">
        <f>SUMIF(C8:C24,"2015",F8:F24)</f>
        <v>938333.33333333337</v>
      </c>
      <c r="G25" s="47" t="s">
        <v>0</v>
      </c>
      <c r="H25" s="26"/>
    </row>
    <row r="26" spans="1:8" s="148" customFormat="1" x14ac:dyDescent="0.25">
      <c r="A26" s="26"/>
      <c r="B26" s="107" t="s">
        <v>130</v>
      </c>
      <c r="C26" s="168"/>
      <c r="D26" s="169"/>
      <c r="E26" s="170"/>
      <c r="F26" s="46">
        <f>SUMIF(C8:C24,"2016",F8:F24)</f>
        <v>409999.99999999994</v>
      </c>
      <c r="G26" s="47" t="s">
        <v>0</v>
      </c>
      <c r="H26" s="26"/>
    </row>
    <row r="27" spans="1:8" s="148" customFormat="1" x14ac:dyDescent="0.25">
      <c r="A27" s="26"/>
      <c r="B27" s="50" t="s">
        <v>36</v>
      </c>
      <c r="C27" s="171"/>
      <c r="D27" s="172"/>
      <c r="E27" s="172"/>
      <c r="F27" s="48">
        <f>F25+F26</f>
        <v>1348333.3333333333</v>
      </c>
      <c r="G27" s="49" t="s">
        <v>0</v>
      </c>
      <c r="H27" s="26"/>
    </row>
    <row r="28" spans="1:8" s="148" customFormat="1" x14ac:dyDescent="0.25">
      <c r="A28" s="26"/>
      <c r="B28" s="26"/>
      <c r="C28" s="164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164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164"/>
      <c r="D30" s="26"/>
      <c r="E30" s="26"/>
      <c r="F30" s="173"/>
      <c r="G30" s="173"/>
      <c r="H30" s="26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t="12" hidden="1" customHeight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TÅRNBYFORSYNING Vand</v>
      </c>
      <c r="B1" s="56"/>
      <c r="C1" s="56"/>
      <c r="D1" s="176"/>
      <c r="E1" s="56"/>
    </row>
    <row r="2" spans="1:5" x14ac:dyDescent="0.25">
      <c r="A2" s="219" t="str">
        <f>'1. Forside'!A2</f>
        <v>V191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190</v>
      </c>
      <c r="C8" s="51">
        <v>174000</v>
      </c>
      <c r="D8" s="181" t="s">
        <v>0</v>
      </c>
      <c r="E8" s="56"/>
    </row>
    <row r="9" spans="1:5" x14ac:dyDescent="0.25">
      <c r="A9" s="56"/>
      <c r="B9" s="206" t="s">
        <v>192</v>
      </c>
      <c r="C9" s="51">
        <v>7480000</v>
      </c>
      <c r="D9" s="181" t="s">
        <v>0</v>
      </c>
      <c r="E9" s="56"/>
    </row>
    <row r="10" spans="1:5" x14ac:dyDescent="0.25">
      <c r="A10" s="56"/>
      <c r="B10" s="206" t="s">
        <v>191</v>
      </c>
      <c r="C10" s="51">
        <v>600000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8289000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207</v>
      </c>
      <c r="C14" s="178"/>
      <c r="D14" s="179"/>
      <c r="E14" s="56"/>
    </row>
    <row r="15" spans="1:5" x14ac:dyDescent="0.25">
      <c r="A15" s="56"/>
      <c r="B15" s="53" t="s">
        <v>208</v>
      </c>
      <c r="C15" s="180">
        <v>14484000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14484000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105000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30000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135000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22098061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23137700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-1039639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2015-10-05T11:07:11Z</dcterms:modified>
</cp:coreProperties>
</file>