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0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C9" i="12" l="1"/>
  <c r="C11" i="12" s="1"/>
  <c r="C31" i="8" s="1"/>
  <c r="E31" i="8" s="1"/>
  <c r="F8" i="2" l="1"/>
  <c r="F8" i="7"/>
  <c r="F9" i="7" s="1"/>
  <c r="F10" i="2" l="1"/>
  <c r="C9" i="10" s="1"/>
  <c r="C15" i="11" l="1"/>
  <c r="C28" i="8" s="1"/>
  <c r="C14" i="4"/>
  <c r="C26" i="8" s="1"/>
  <c r="C27" i="3"/>
  <c r="C24" i="8" s="1"/>
  <c r="F11" i="7"/>
  <c r="C18" i="8" s="1"/>
  <c r="C21" i="3"/>
  <c r="C23" i="8" s="1"/>
  <c r="C10" i="3"/>
  <c r="C21" i="8" s="1"/>
  <c r="C8" i="4"/>
  <c r="C25" i="8" s="1"/>
  <c r="C10" i="10"/>
  <c r="C17" i="8" s="1"/>
  <c r="F1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<sst xmlns="http://schemas.openxmlformats.org/spreadsheetml/2006/main" count="350" uniqueCount="189">
  <si>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</si>
  <si>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</si>
  <si>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</si>
  <si>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</si>
  <si>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</si>
  <si>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</si>
  <si>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</si>
  <si>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</si>
  <si>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</si>
  <si>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</si>
  <si>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</si>
  <si>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</si>
  <si>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</si>
  <si>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</si>
  <si>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</si>
  <si>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</si>
  <si>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</si>
  <si>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</si>
  <si>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</si>
  <si>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</si>
  <si>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</si>
  <si>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</si>
  <si>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</si>
  <si>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</si>
  <si>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</si>
  <si>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</si>
  <si>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</si>
  <si>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</si>
  <si>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</si>
  <si>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</si>
  <si>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</si>
  <si>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</si>
  <si>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</si>
  <si>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</si>
  <si>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</si>
  <si>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</si>
  <si>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</si>
  <si>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</si>
  <si>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</si>
  <si>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</si>
  <si>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</si>
  <si>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</si>
  <si>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</si>
  <si>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</si>
  <si>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</si>
  <si>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</si>
  <si>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</si>
  <si>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</si>
  <si>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</si>
  <si>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</si>
  <si>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</si>
  <si>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</si>
  <si>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</si>
  <si>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</si>
  <si>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</si>
  <si>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</si>
  <si>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</si>
  <si>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</si>
  <si>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</si>
  <si>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</si>
  <si>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</si>
  <si>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</si>
  <si>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</si>
  <si>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</si>
  <si>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</si>
  <si>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</si>
  <si>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</si>
  <si>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</si>
  <si>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</si>
  <si>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</si>
  <si>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</si>
  <si>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</si>
  <si>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</si>
  <si>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</si>
  <si>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</si>
  <si>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</si>
  <si>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</si>
  <si>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</si>
  <si>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</si>
  <si>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</si>
  <si>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</si>
  <si>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</si>
  <si>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</si>
  <si>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</si>
  <si>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</si>
  <si>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</si>
  <si>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</si>
  <si>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</si>
  <si>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</si>
  <si>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</si>
  <si>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</si>
  <si>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</si>
  <si>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</si>
  <si>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</si>
  <si>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</si>
  <si>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</si>
  <si>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</si>
  <si>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</si>
  <si>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</si>
  <si>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</si>
  <si>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</si>
  <si>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</si>
  <si>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</si>
  <si>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</si>
  <si>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</si>
  <si>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</si>
  <si>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</si>
  <si>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</si>
  <si>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</si>
  <si>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</si>
  <si>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</si>
  <si>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</si>
  <si>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</si>
  <si>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</si>
  <si>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</si>
  <si>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</si>
  <si>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</si>
  <si>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</si>
  <si>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</si>
  <si>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</si>
  <si>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</si>
  <si>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</si>
  <si>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</si>
  <si>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</si>
  <si>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</si>
  <si>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</si>
  <si>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</si>
  <si>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</si>
  <si>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</si>
  <si>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</si>
  <si>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</si>
  <si>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</si>
  <si>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</si>
  <si>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</si>
  <si>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</si>
  <si>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</si>
  <si>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</si>
  <si>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</si>
  <si>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</si>
  <si>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</si>
  <si>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</si>
  <si>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</si>
  <si>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</si>
  <si>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</si>
  <si>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</si>
  <si>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</si>
  <si>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</si>
  <si>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</si>
  <si>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</si>
  <si>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</si>
  <si>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</si>
  <si>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</si>
  <si>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</si>
  <si>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</si>
  <si>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</si>
  <si>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</si>
  <si>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</si>
  <si>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</si>
  <si>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</si>
  <si>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</si>
  <si>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</si>
  <si>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</si>
  <si>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</si>
  <si>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</si>
  <si>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</si>
  <si>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</si>
  <si>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</si>
  <si>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</si>
  <si>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</si>
  <si>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</si>
  <si>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</si>
  <si>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</si>
  <si>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</si>
  <si>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</si>
  <si>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</si>
  <si>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</si>
  <si>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</si>
  <si>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</si>
  <si>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</si>
  <si>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</si>
  <si>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</si>
  <si>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</si>
  <si>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 xml:space="preserve">Afregningsmålere, mekaniske </t>
  </si>
  <si>
    <t>Ejendomsskatter</t>
  </si>
  <si>
    <t>Selskabsskatter</t>
  </si>
  <si>
    <t>Tårs Vandværk Amba</t>
  </si>
  <si>
    <t>V192</t>
  </si>
  <si>
    <t>Tillæg for gennemførte investeringer i 2010-2014</t>
  </si>
  <si>
    <r>
      <t xml:space="preserve">Afgift for ledningsført vand </t>
    </r>
    <r>
      <rPr>
        <sz val="10"/>
        <color rgb="FFFF0000"/>
        <rFont val="Times New Roman"/>
        <family val="1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</si>
</sst>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8" fillId="2" borderId="0" xfId="0" applyFont="1" applyFill="1" applyProtection="1"/>
    <xf numFmtId="0" fontId="68" fillId="56" borderId="0" xfId="0" applyFont="1" applyFill="1" applyProtection="1"/>
    <xf numFmtId="165" fontId="68" fillId="56" borderId="0" xfId="1" applyNumberFormat="1" applyFont="1" applyFill="1" applyAlignment="1" applyProtection="1">
      <alignment wrapText="1"/>
    </xf>
    <xf numFmtId="0" fontId="68" fillId="56" borderId="0" xfId="0" applyFont="1" applyFill="1" applyAlignment="1" applyProtection="1">
      <alignment horizontal="left" wrapText="1"/>
    </xf>
    <xf numFmtId="3" fontId="68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Tårs Vandværk Amba</v>
      </c>
      <c r="B1" s="56"/>
      <c r="C1" s="56"/>
      <c r="D1" s="56"/>
      <c r="E1" s="56"/>
    </row>
    <row r="2" spans="1:5" x14ac:dyDescent="0.25">
      <c r="A2" s="220" t="str">
        <f>'1. Forside'!A2</f>
        <v>V192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Tårs Vandværk Amba</v>
      </c>
      <c r="B1" s="26"/>
      <c r="C1" s="26"/>
      <c r="D1" s="26"/>
      <c r="E1" s="26"/>
    </row>
    <row r="2" spans="1:5" x14ac:dyDescent="0.25">
      <c r="A2" s="221" t="str">
        <f>'1. Forside'!A2</f>
        <v>V192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24704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14704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Tårs Vandværk Amba</v>
      </c>
      <c r="B1" s="26"/>
      <c r="C1" s="26"/>
      <c r="D1" s="26"/>
      <c r="E1" s="26"/>
    </row>
    <row r="2" spans="1:5" x14ac:dyDescent="0.25">
      <c r="A2" s="221" t="str">
        <f>'1. Forside'!A2</f>
        <v>V192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-2117207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-1023070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-1094137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-218827.4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Tårs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5364011.1049412694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1465698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163098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88869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1717665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109037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109037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1826702</v>
      </c>
      <c r="D27" s="79" t="s">
        <v>0</v>
      </c>
      <c r="E27" s="10">
        <f>IF(C27&lt;0,0,-C27)</f>
        <v>-1826702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168295.10494126938</v>
      </c>
      <c r="D31" s="79" t="s">
        <v>0</v>
      </c>
      <c r="E31" s="10">
        <f>-C31</f>
        <v>-168295.10494126938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3369014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3369014</v>
      </c>
      <c r="D36" s="79" t="s">
        <v>0</v>
      </c>
      <c r="E36" s="10">
        <f>-C36</f>
        <v>-3369014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Tårs Vandværk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V192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264341</v>
      </c>
      <c r="F7" s="222" t="s">
        <v>0</v>
      </c>
      <c r="G7" s="223">
        <v>221442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264341</v>
      </c>
      <c r="F11" s="226" t="s">
        <v>0</v>
      </c>
      <c r="G11" s="55">
        <f>E11+G7-G8-G9</f>
        <v>485783</v>
      </c>
      <c r="H11" s="226" t="s">
        <v>0</v>
      </c>
      <c r="I11" s="55">
        <f>G11+I7-I8-I9</f>
        <v>485783</v>
      </c>
      <c r="J11" s="226" t="s">
        <v>0</v>
      </c>
      <c r="K11" s="55">
        <f>K7-K8-K9+K10+I11</f>
        <v>485783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Tårs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1123046.1031349099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-4267.5751919126578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1118778.5279429972</v>
      </c>
      <c r="D13" s="79" t="s">
        <v>0</v>
      </c>
      <c r="E13" s="6">
        <f>C13</f>
        <v>1118778.5279429972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1465698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187</v>
      </c>
      <c r="C16" s="14">
        <f>'6. Gennemførte investeringer'!F12</f>
        <v>170060.93333333332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13925.866666666667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investeringer'!F11</f>
        <v>2666.6666666666665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1652351.4666666668</v>
      </c>
      <c r="D19" s="79" t="s">
        <v>0</v>
      </c>
      <c r="E19" s="8">
        <f>C19</f>
        <v>1652351.4666666668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64170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1750000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35800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50968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14704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1940642</v>
      </c>
      <c r="D29" s="79" t="s">
        <v>0</v>
      </c>
      <c r="E29" s="6">
        <f>C29</f>
        <v>1940642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-218827.4</v>
      </c>
      <c r="D31" s="79" t="s">
        <v>0</v>
      </c>
      <c r="E31" s="10">
        <f>C31</f>
        <v>-218827.4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4492944.5946096638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275667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16.298449196347999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9.9502101978461841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Tårs Vandværk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1123046.1031349099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1123046.1031349099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1123046.1031349099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-4267.5751919126578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Tårs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902929.06692046754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1118778.5279429972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1123046.1031349099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41215.791985051197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Tårs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89811624.953728765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1465698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1465698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Tårs Vandværk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75</v>
      </c>
      <c r="E8" s="32">
        <v>238720</v>
      </c>
      <c r="F8" s="34">
        <f t="shared" ref="F8:F9" si="0">E8/D8</f>
        <v>3182.9333333333334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8</v>
      </c>
      <c r="E9" s="32">
        <v>30240</v>
      </c>
      <c r="F9" s="34">
        <f t="shared" si="0"/>
        <v>3780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6962.9333333333334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v>163098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170060.93333333332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Tårs Vandværk Amba</v>
      </c>
      <c r="B1" s="162"/>
      <c r="C1" s="162"/>
      <c r="D1" s="162"/>
      <c r="E1" s="162"/>
    </row>
    <row r="2" spans="1:5" x14ac:dyDescent="0.25">
      <c r="A2" s="1" t="str">
        <f>'1. Forside'!A2</f>
        <v>V192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6962.9333333333334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13925.866666666667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Tårs Vandværk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75</v>
      </c>
      <c r="E8" s="32">
        <v>200000</v>
      </c>
      <c r="F8" s="45">
        <f>E8/D8</f>
        <v>2666.6666666666665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2666.6666666666665</v>
      </c>
      <c r="G9" s="47" t="s">
        <v>0</v>
      </c>
      <c r="H9" s="26"/>
    </row>
    <row r="10" spans="1:8" s="148" customFormat="1" x14ac:dyDescent="0.25">
      <c r="A10" s="26"/>
      <c r="B10" s="107" t="s">
        <v>130</v>
      </c>
      <c r="C10" s="168"/>
      <c r="D10" s="169"/>
      <c r="E10" s="170"/>
      <c r="F10" s="46">
        <f>SUMIF(C8:C8,"2016",F8:F8)</f>
        <v>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2666.6666666666665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Tårs Vandværk Amba</v>
      </c>
      <c r="B1" s="56"/>
      <c r="C1" s="56"/>
      <c r="D1" s="176"/>
      <c r="E1" s="56"/>
    </row>
    <row r="2" spans="1:5" x14ac:dyDescent="0.25">
      <c r="A2" s="220" t="str">
        <f>'1. Forside'!A2</f>
        <v>V192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206" t="s">
        <v>183</v>
      </c>
      <c r="C8" s="51">
        <v>6680</v>
      </c>
      <c r="D8" s="181" t="s">
        <v>0</v>
      </c>
      <c r="E8" s="56"/>
    </row>
    <row r="9" spans="1:5" x14ac:dyDescent="0.25">
      <c r="A9" s="56"/>
      <c r="B9" s="206" t="s">
        <v>184</v>
      </c>
      <c r="C9" s="51">
        <v>25000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64170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188</v>
      </c>
      <c r="C14" s="180">
        <v>1750000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1750000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22000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13800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35800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1974368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1923400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50968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Martin Bruun</cp:lastModifiedBy>
  <cp:lastPrinted>2015-05-11T13:46:52Z</cp:lastPrinted>
  <dcterms:created xsi:type="dcterms:W3CDTF">2014-01-17T08:54:17Z</dcterms:created>
  <dcterms:modified xsi:type="dcterms:W3CDTF">2015-09-17T12:24:16Z</dcterms:modified>
</cp:coreProperties>
</file>