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Denne_projektmappe" defaultThemeVersion="124226"/>
  <bookViews>
    <workbookView xWindow="26220" yWindow="-30" windowWidth="20685" windowHeight="11655"/>
  </bookViews>
  <sheets>
    <sheet name="1. Forside" sheetId="1" r:id="rId1"/>
    <sheet name="Fane 2.1. Økonomisk ramme 2017" sheetId="2" r:id="rId2"/>
    <sheet name="Fane 2.2. Økonomisk ramme 2018" sheetId="4" r:id="rId3"/>
    <sheet name="Fane 2.3. Økonomisk ramme 2019" sheetId="5" r:id="rId4"/>
    <sheet name="Fane 2.4. Økonomisk ramme 2020" sheetId="6" r:id="rId5"/>
    <sheet name="Fane 3. Grundlag" sheetId="7" r:id="rId6"/>
    <sheet name="Fane 4. Generelt eff.krav" sheetId="9" r:id="rId7"/>
    <sheet name="Fane 5. Hist. over el. underdæk" sheetId="10" r:id="rId8"/>
    <sheet name="Fane 6. Gen. inv. i 2015" sheetId="11" r:id="rId9"/>
    <sheet name="Fane 7. Korrektion af PL2015" sheetId="12" r:id="rId10"/>
    <sheet name="Fane 8. Kontrol af PL2015" sheetId="13" r:id="rId11"/>
  </sheets>
  <calcPr calcId="145621"/>
</workbook>
</file>

<file path=xl/calcChain.xml><?xml version="1.0" encoding="utf-8"?>
<calcChain xmlns="http://schemas.openxmlformats.org/spreadsheetml/2006/main">
  <c r="G30" i="13" l="1"/>
  <c r="E15" i="6" l="1"/>
  <c r="E15" i="5"/>
  <c r="E15" i="4"/>
  <c r="G11" i="9"/>
  <c r="G10" i="9"/>
  <c r="G36" i="13"/>
  <c r="E35" i="13" l="1"/>
  <c r="G35" i="13" s="1"/>
  <c r="E27" i="13"/>
  <c r="E19" i="13"/>
  <c r="E15" i="13"/>
  <c r="G11" i="12"/>
  <c r="G23" i="12"/>
  <c r="E18" i="2" s="1"/>
  <c r="G17" i="12"/>
  <c r="E17" i="2" s="1"/>
  <c r="F10" i="11"/>
  <c r="F11" i="11" s="1"/>
  <c r="G29" i="12" s="1"/>
  <c r="G13" i="10"/>
  <c r="E14" i="2" s="1"/>
  <c r="G14" i="2" s="1"/>
  <c r="G12" i="7"/>
  <c r="G15" i="6"/>
  <c r="G15" i="5"/>
  <c r="G15" i="4"/>
  <c r="E22" i="2"/>
  <c r="G22" i="2" s="1"/>
  <c r="E16" i="2"/>
  <c r="E10" i="2"/>
  <c r="E10" i="4" s="1"/>
  <c r="E10" i="5" s="1"/>
  <c r="E10" i="6" s="1"/>
  <c r="E28" i="13" l="1"/>
  <c r="G28" i="13" s="1"/>
  <c r="G30" i="12"/>
  <c r="E19" i="2" s="1"/>
  <c r="E20" i="2" s="1"/>
  <c r="G20" i="2" s="1"/>
  <c r="G9" i="9"/>
  <c r="E11" i="2" s="1"/>
  <c r="E9" i="2"/>
  <c r="E9" i="4" l="1"/>
  <c r="E12" i="2"/>
  <c r="G12" i="2"/>
  <c r="G23" i="2" s="1"/>
  <c r="E12" i="4" l="1"/>
  <c r="E9" i="5" s="1"/>
  <c r="E11" i="4"/>
  <c r="E13" i="4" s="1"/>
  <c r="G13" i="4" s="1"/>
  <c r="G16" i="4" s="1"/>
  <c r="E12" i="5" l="1"/>
  <c r="E11" i="5"/>
  <c r="E9" i="6"/>
  <c r="E13" i="5"/>
  <c r="G13" i="5" s="1"/>
  <c r="G16" i="5" s="1"/>
  <c r="E12" i="6" l="1"/>
  <c r="E11" i="6"/>
  <c r="E13" i="6" s="1"/>
  <c r="G13" i="6" s="1"/>
  <c r="G16" i="6" s="1"/>
</calcChain>
</file>

<file path=xl/sharedStrings.xml><?xml version="1.0" encoding="utf-8"?>
<sst xmlns="http://schemas.openxmlformats.org/spreadsheetml/2006/main" count="244" uniqueCount="119">
  <si>
    <t>Beskrivelse af investeringen</t>
  </si>
  <si>
    <t>Årstal</t>
  </si>
  <si>
    <t>Std. levetid (år)</t>
  </si>
  <si>
    <t>Afskrivning</t>
  </si>
  <si>
    <t>kr.</t>
  </si>
  <si>
    <t>Faktiske afskrivninger på gennemførte investeringer i 2015</t>
  </si>
  <si>
    <t>Gennemførte investeringer i 2015</t>
  </si>
  <si>
    <t>Fane 3: Grundlag</t>
  </si>
  <si>
    <t>Fane 2.4: Samlet økonomisk ramme for 2020</t>
  </si>
  <si>
    <t>Fane 2.3: Samlet økonomisk ramme for 2019</t>
  </si>
  <si>
    <t>Fane 2.2: Samlet økonomisk ramme for 2018</t>
  </si>
  <si>
    <t>Bilag A</t>
  </si>
  <si>
    <t>Indholdsfortegnelse</t>
  </si>
  <si>
    <t>Fane 2.1</t>
  </si>
  <si>
    <t>Fane 2.2</t>
  </si>
  <si>
    <t>Fane 2.3</t>
  </si>
  <si>
    <t>Fane 2.4</t>
  </si>
  <si>
    <t>Fane 3</t>
  </si>
  <si>
    <t>Fane 4</t>
  </si>
  <si>
    <t>Fane 5</t>
  </si>
  <si>
    <t>Fane 6</t>
  </si>
  <si>
    <t>Fane 7</t>
  </si>
  <si>
    <t>Fane 8</t>
  </si>
  <si>
    <t>Samlet økonomisk ramme for 2018</t>
  </si>
  <si>
    <t>Samlet økonomisk ramme for 2019</t>
  </si>
  <si>
    <t>Samlet økonomisk ramme for 2020</t>
  </si>
  <si>
    <t>Samlet økonomisk ramme for 2017</t>
  </si>
  <si>
    <t>Grundlag</t>
  </si>
  <si>
    <t>Generelt effektiviseringskrav</t>
  </si>
  <si>
    <t>Korrektion af prisloft 2015</t>
  </si>
  <si>
    <t>Kontrol af prisloft 2015</t>
  </si>
  <si>
    <t>Grundlag til brug for fastsættelsen af den økonomiske ramme for 2017</t>
  </si>
  <si>
    <t>Historisk over- eller underdækning</t>
  </si>
  <si>
    <t>Korrektion i forhold til tidligere indtægtsramme</t>
  </si>
  <si>
    <t>Korrektion for overholdelse af indtægtsrammen i prisloft 2015</t>
  </si>
  <si>
    <t>Korrektion af faktiske 1:1 omkostninger i 2015</t>
  </si>
  <si>
    <t>Korrektion af faktiske nettofinansielle poster i 2015</t>
  </si>
  <si>
    <t>Korrektion af tillæg for planlagte investeringer vedrørende 2015</t>
  </si>
  <si>
    <t>Samlet korrektion af budgetterede omkostninger i 2015</t>
  </si>
  <si>
    <t>Økonomisk ramme for 2017</t>
  </si>
  <si>
    <t>Omkostninger i den økonomiske ramme for 2017</t>
  </si>
  <si>
    <t>Prisudvikling</t>
  </si>
  <si>
    <t>Økonomisk ramme for 2018</t>
  </si>
  <si>
    <t>Samlede omkostninger i alt</t>
  </si>
  <si>
    <t>Omkostninger i den økonomiske ramme for 2018</t>
  </si>
  <si>
    <t>Økonomisk ramme for 2019</t>
  </si>
  <si>
    <t>Omkostninger i den økonomiske ramme for 2019</t>
  </si>
  <si>
    <t>Økonomisk ramme for 2020</t>
  </si>
  <si>
    <t>Grundlag i den økonomiske ramme for 2017</t>
  </si>
  <si>
    <t>Samlet opgørelse vedrørende overholdelse af indtægtsrammen i prisloft for 2015</t>
  </si>
  <si>
    <t>Tillæg/fradrag i den økonomiske ramme for 2017 i alt</t>
  </si>
  <si>
    <t>Indtægtsramme i prisloft 2015</t>
  </si>
  <si>
    <t>Ikke anvendt likviditet vedrørende investeringer i 2015</t>
  </si>
  <si>
    <t>Tillæg for historiske investeringer</t>
  </si>
  <si>
    <t>Tillæg for gennemførte investeringer i 2010-2013</t>
  </si>
  <si>
    <t>Korrektion af tillæg for planlagte investeringer i 2013</t>
  </si>
  <si>
    <t>Tillæg for planlagte investeringer i 2014 og 2015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</si>
  <si>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</si>
  <si>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</si>
  <si>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</si>
  <si>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</si>
  <si>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</si>
  <si>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</si>
  <si>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</si>
  <si>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</si>
  <si>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</si>
  <si>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</si>
  <si>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</si>
  <si>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</si>
  <si>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</si>
  <si>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</si>
  <si>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Korrektion af ikke opkrævet tillæg fra 2013 i prisloft 2015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</si>
  <si>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</si>
  <si>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</si>
  <si>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</si>
  <si>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pct.</t>
  </si>
  <si>
    <t>Tillæg/fradrag i alt</t>
  </si>
  <si>
    <t>Opgjort over- eller underdækning per. 31. december 2010</t>
  </si>
  <si>
    <t>Heraf beløb indregnet i prislofterne for 2011-2016</t>
  </si>
  <si>
    <t>Resterende indregningsperiode (fastsat i prisloftet for 2012)</t>
  </si>
  <si>
    <t>Anskaf-felsespris (kr.)</t>
  </si>
  <si>
    <t>Selskabets faktiske 1:1 omkostninger mv. i 2015, jf. reguleringsregnskabet</t>
  </si>
  <si>
    <t>Tillæg for budgetterede 1:1 omkostninger mv. i prisloft 2015</t>
  </si>
  <si>
    <t>Korrektion af tillæg for budgetterede 1:1 omostninger mv. i 2015</t>
  </si>
  <si>
    <t>Korrektion af tillæg for faktiske nettofinansielle poster i 2015</t>
  </si>
  <si>
    <t>Selskabets faktiske nettofinansielle poster i 2015, jf. reguleringsregnskabet</t>
  </si>
  <si>
    <t>Tillæg for budgetterede nettofinansielle poster i prisloft 2015</t>
  </si>
  <si>
    <t>Korrektion af tillæg for budgetterede nettofinansielle poster i 2015</t>
  </si>
  <si>
    <t>Korrektion af tillæg for planlagte investeringer vedr. 2015</t>
  </si>
  <si>
    <t>Tillæg for planlagte investeringer i 2015 i prisloft 2015</t>
  </si>
  <si>
    <t>Tillæg for planlagte investeringer i 2015 i prisloft 2016</t>
  </si>
  <si>
    <t>Selskabets faktiske afskrivninger på gennemførte investeringer i 2015</t>
  </si>
  <si>
    <t>Resterende over- eller underdækning</t>
  </si>
  <si>
    <t>Korrektion af tillæg for faktiske 1:1 omkostninger (inkl. revisorerklæringer og ordinært medlemskab af DANVA og Danske Vandværker) i 2015</t>
  </si>
  <si>
    <t>Korrektion af tillæg for faktiske omkostninger til miljø- og servicemål i 2015</t>
  </si>
  <si>
    <t>Selskabets faktiske omk. til miljø- og servicemål i 2015, jf. reguleringsregnskabet</t>
  </si>
  <si>
    <t>Korrektion af tillæg for budgetterede omk. til miljø- og servicemål i 2015</t>
  </si>
  <si>
    <t>Tillæg for budgetterede omk. til miljø- og servicemål i prisloft 2015</t>
  </si>
  <si>
    <t>- heraf ikke-påvirkelige omkostninger</t>
  </si>
  <si>
    <t>Korrektion af faktiske driftsomkostninger til miljø- og servicemål i 2015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</si>
  <si>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</si>
  <si>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</si>
  <si>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</si>
  <si>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</si>
  <si>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Generelt effektiviseringskrav på drift og anlæg</t>
  </si>
  <si>
    <t>Tillæg/fradrag for historisk over- eller underdækning til og med 2010</t>
  </si>
  <si>
    <t>Tillæg/fradrag for historisk over- eller underdækning</t>
  </si>
  <si>
    <t>Oversigt over den økonomiske ramme</t>
  </si>
  <si>
    <t>Grundlag ekskl. ikke-påvirkelige omkostninger</t>
  </si>
  <si>
    <t>Til økonomisk ramme for 2017-2020</t>
  </si>
  <si>
    <t>Filteranlæg, åbne filtre, enkelt filtrering, Mek./EL</t>
  </si>
  <si>
    <t>Indtægter fra primære aktiviteter</t>
  </si>
  <si>
    <t>Indtægter fra kubikmetertakster, faste takster, særbidrag, målergebyrer samt andre takster og gebyrer</t>
  </si>
  <si>
    <t>Fane 4: Generelt effektiviseringskrav</t>
  </si>
  <si>
    <t>Fane 5: Historisk over- eller underdækning</t>
  </si>
  <si>
    <t>Fane 6: Gennemførte investeringer i 2015</t>
  </si>
  <si>
    <t>Fane 7: Korrektion af budgetterede omkostninger i prisloftet for 2015</t>
  </si>
  <si>
    <t>Fane 8: Korrektion for overholdelse af indtægtsrammen i prisloft for 2015</t>
  </si>
  <si>
    <t>Fane 2.1: Samlet økonomisk ramme for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</si>
</sst>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0.0"/>
  </numFmts>
  <fonts count="1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2" fillId="0" borderId="0"/>
    <xf numFmtId="0" fontId="13" fillId="0" borderId="0" applyNumberFormat="0" applyFill="0" applyBorder="0" applyAlignment="0" applyProtection="0"/>
  </cellStyleXfs>
  <cellXfs count="93">
    <xf numFmtId="0" fontId="0" fillId="0" borderId="0" xfId="0"/>
    <xf numFmtId="0" fontId="0" fillId="2" borderId="0" xfId="0" applyFill="1"/>
    <xf numFmtId="0" fontId="3" fillId="2" borderId="0" xfId="0" applyFont="1" applyFill="1"/>
    <xf numFmtId="0" fontId="3" fillId="2" borderId="0" xfId="0" applyFont="1" applyFill="1" applyBorder="1"/>
    <xf numFmtId="0" fontId="4" fillId="2" borderId="0" xfId="0" applyFont="1" applyFill="1" applyAlignment="1">
      <alignment vertical="center"/>
    </xf>
    <xf numFmtId="0" fontId="5" fillId="2" borderId="0" xfId="0" applyFont="1" applyFill="1" applyAlignment="1"/>
    <xf numFmtId="0" fontId="0" fillId="10" borderId="0" xfId="0" applyFill="1"/>
    <xf numFmtId="0" fontId="8" fillId="10" borderId="1" xfId="0" applyFont="1" applyFill="1" applyBorder="1" applyAlignment="1">
      <alignment wrapText="1"/>
    </xf>
    <xf numFmtId="0" fontId="8" fillId="10" borderId="4" xfId="0" applyFont="1" applyFill="1" applyBorder="1" applyAlignment="1">
      <alignment wrapText="1"/>
    </xf>
    <xf numFmtId="0" fontId="8" fillId="10" borderId="6" xfId="0" applyFont="1" applyFill="1" applyBorder="1" applyAlignment="1">
      <alignment wrapText="1"/>
    </xf>
    <xf numFmtId="0" fontId="8" fillId="10" borderId="1" xfId="0" applyFont="1" applyFill="1" applyBorder="1"/>
    <xf numFmtId="3" fontId="8" fillId="10" borderId="7" xfId="0" applyNumberFormat="1" applyFont="1" applyFill="1" applyBorder="1"/>
    <xf numFmtId="0" fontId="8" fillId="10" borderId="8" xfId="0" applyFont="1" applyFill="1" applyBorder="1" applyAlignment="1">
      <alignment wrapText="1"/>
    </xf>
    <xf numFmtId="0" fontId="8" fillId="10" borderId="7" xfId="0" applyFont="1" applyFill="1" applyBorder="1"/>
    <xf numFmtId="0" fontId="8" fillId="10" borderId="9" xfId="0" applyFont="1" applyFill="1" applyBorder="1"/>
    <xf numFmtId="0" fontId="8" fillId="10" borderId="10" xfId="0" applyFont="1" applyFill="1" applyBorder="1" applyAlignment="1">
      <alignment wrapText="1"/>
    </xf>
    <xf numFmtId="0" fontId="8" fillId="4" borderId="1" xfId="0" applyFont="1" applyFill="1" applyBorder="1"/>
    <xf numFmtId="0" fontId="8" fillId="4" borderId="1" xfId="0" applyFont="1" applyFill="1" applyBorder="1" applyAlignment="1">
      <alignment wrapText="1"/>
    </xf>
    <xf numFmtId="0" fontId="7" fillId="3" borderId="1" xfId="0" applyFont="1" applyFill="1" applyBorder="1"/>
    <xf numFmtId="0" fontId="8" fillId="10" borderId="4" xfId="0" applyFont="1" applyFill="1" applyBorder="1"/>
    <xf numFmtId="3" fontId="8" fillId="10" borderId="1" xfId="0" applyNumberFormat="1" applyFont="1" applyFill="1" applyBorder="1"/>
    <xf numFmtId="0" fontId="9" fillId="2" borderId="0" xfId="0" applyFont="1" applyFill="1"/>
    <xf numFmtId="0" fontId="8" fillId="2" borderId="0" xfId="0" applyFont="1" applyFill="1"/>
    <xf numFmtId="0" fontId="10" fillId="4" borderId="1" xfId="0" applyFont="1" applyFill="1" applyBorder="1"/>
    <xf numFmtId="0" fontId="8" fillId="4" borderId="1" xfId="0" applyFont="1" applyFill="1" applyBorder="1" applyAlignment="1">
      <alignment horizontal="center" wrapText="1"/>
    </xf>
    <xf numFmtId="0" fontId="8" fillId="10" borderId="6" xfId="0" applyFont="1" applyFill="1" applyBorder="1"/>
    <xf numFmtId="0" fontId="8" fillId="10" borderId="8" xfId="0" applyFont="1" applyFill="1" applyBorder="1"/>
    <xf numFmtId="0" fontId="8" fillId="10" borderId="10" xfId="0" applyFont="1" applyFill="1" applyBorder="1"/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3" fontId="8" fillId="11" borderId="12" xfId="1" applyNumberFormat="1" applyFont="1" applyFill="1" applyBorder="1" applyAlignment="1" applyProtection="1">
      <alignment horizontal="right"/>
    </xf>
    <xf numFmtId="3" fontId="8" fillId="10" borderId="1" xfId="0" applyNumberFormat="1" applyFont="1" applyFill="1" applyBorder="1" applyAlignment="1">
      <alignment wrapText="1"/>
    </xf>
    <xf numFmtId="3" fontId="8" fillId="4" borderId="1" xfId="0" applyNumberFormat="1" applyFont="1" applyFill="1" applyBorder="1"/>
    <xf numFmtId="3" fontId="7" fillId="3" borderId="1" xfId="0" applyNumberFormat="1" applyFont="1" applyFill="1" applyBorder="1"/>
    <xf numFmtId="3" fontId="8" fillId="10" borderId="1" xfId="0" applyNumberFormat="1" applyFont="1" applyFill="1" applyBorder="1" applyAlignment="1" applyProtection="1">
      <alignment wrapText="1"/>
      <protection locked="0"/>
    </xf>
    <xf numFmtId="3" fontId="8" fillId="10" borderId="1" xfId="0" applyNumberFormat="1" applyFont="1" applyFill="1" applyBorder="1" applyProtection="1">
      <protection locked="0"/>
    </xf>
    <xf numFmtId="3" fontId="8" fillId="4" borderId="1" xfId="0" applyNumberFormat="1" applyFont="1" applyFill="1" applyBorder="1" applyProtection="1">
      <protection locked="0"/>
    </xf>
    <xf numFmtId="3" fontId="10" fillId="4" borderId="1" xfId="0" applyNumberFormat="1" applyFont="1" applyFill="1" applyBorder="1" applyProtection="1">
      <protection locked="0"/>
    </xf>
    <xf numFmtId="1" fontId="8" fillId="10" borderId="1" xfId="0" applyNumberFormat="1" applyFont="1" applyFill="1" applyBorder="1" applyProtection="1">
      <protection locked="0"/>
    </xf>
    <xf numFmtId="0" fontId="8" fillId="4" borderId="1" xfId="0" applyFont="1" applyFill="1" applyBorder="1" applyAlignment="1">
      <alignment horizontal="center" wrapText="1"/>
    </xf>
    <xf numFmtId="49" fontId="8" fillId="10" borderId="2" xfId="0" applyNumberFormat="1" applyFont="1" applyFill="1" applyBorder="1" applyAlignment="1" applyProtection="1">
      <alignment horizontal="left" wrapText="1"/>
      <protection locked="0"/>
    </xf>
    <xf numFmtId="164" fontId="8" fillId="10" borderId="1" xfId="0" applyNumberFormat="1" applyFont="1" applyFill="1" applyBorder="1"/>
    <xf numFmtId="0" fontId="4" fillId="2" borderId="0" xfId="0" applyFont="1" applyFill="1" applyAlignment="1">
      <alignment horizontal="center" vertical="center"/>
    </xf>
    <xf numFmtId="0" fontId="14" fillId="8" borderId="7" xfId="3" applyFont="1" applyFill="1" applyBorder="1" applyAlignment="1">
      <alignment horizontal="center"/>
    </xf>
    <xf numFmtId="0" fontId="0" fillId="8" borderId="0" xfId="0" applyFill="1" applyBorder="1" applyAlignment="1">
      <alignment horizontal="center"/>
    </xf>
    <xf numFmtId="0" fontId="0" fillId="8" borderId="8" xfId="0" applyFill="1" applyBorder="1" applyAlignment="1">
      <alignment horizontal="center"/>
    </xf>
    <xf numFmtId="0" fontId="1" fillId="9" borderId="7" xfId="3" applyFont="1" applyFill="1" applyBorder="1" applyAlignment="1">
      <alignment horizontal="center"/>
    </xf>
    <xf numFmtId="0" fontId="1" fillId="9" borderId="0" xfId="0" applyFont="1" applyFill="1" applyBorder="1" applyAlignment="1">
      <alignment horizontal="center"/>
    </xf>
    <xf numFmtId="0" fontId="1" fillId="9" borderId="8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1" fillId="3" borderId="7" xfId="3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5" borderId="7" xfId="3" applyFont="1" applyFill="1" applyBorder="1" applyAlignment="1">
      <alignment horizontal="center"/>
    </xf>
    <xf numFmtId="0" fontId="1" fillId="5" borderId="0" xfId="0" applyFont="1" applyFill="1" applyBorder="1" applyAlignment="1">
      <alignment horizontal="center"/>
    </xf>
    <xf numFmtId="0" fontId="1" fillId="5" borderId="8" xfId="0" applyFont="1" applyFill="1" applyBorder="1" applyAlignment="1">
      <alignment horizontal="center"/>
    </xf>
    <xf numFmtId="0" fontId="14" fillId="6" borderId="7" xfId="3" applyFont="1" applyFill="1" applyBorder="1" applyAlignment="1">
      <alignment horizontal="center"/>
    </xf>
    <xf numFmtId="0" fontId="0" fillId="6" borderId="0" xfId="0" applyFill="1" applyBorder="1" applyAlignment="1">
      <alignment horizontal="center"/>
    </xf>
    <xf numFmtId="0" fontId="0" fillId="6" borderId="8" xfId="0" applyFill="1" applyBorder="1" applyAlignment="1">
      <alignment horizontal="center"/>
    </xf>
    <xf numFmtId="0" fontId="14" fillId="7" borderId="7" xfId="3" applyFont="1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7" borderId="8" xfId="0" applyFill="1" applyBorder="1" applyAlignment="1">
      <alignment horizontal="center"/>
    </xf>
    <xf numFmtId="0" fontId="1" fillId="3" borderId="4" xfId="3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8" fillId="10" borderId="2" xfId="0" applyFont="1" applyFill="1" applyBorder="1" applyAlignment="1">
      <alignment horizontal="left" wrapText="1"/>
    </xf>
    <xf numFmtId="0" fontId="8" fillId="10" borderId="11" xfId="0" applyFont="1" applyFill="1" applyBorder="1" applyAlignment="1">
      <alignment horizontal="left" wrapText="1"/>
    </xf>
    <xf numFmtId="0" fontId="8" fillId="10" borderId="3" xfId="0" applyFont="1" applyFill="1" applyBorder="1" applyAlignment="1">
      <alignment horizontal="left" wrapText="1"/>
    </xf>
    <xf numFmtId="0" fontId="8" fillId="4" borderId="2" xfId="0" applyFont="1" applyFill="1" applyBorder="1" applyAlignment="1">
      <alignment horizontal="left" wrapText="1"/>
    </xf>
    <xf numFmtId="0" fontId="8" fillId="4" borderId="11" xfId="0" applyFont="1" applyFill="1" applyBorder="1" applyAlignment="1">
      <alignment horizontal="left" wrapText="1"/>
    </xf>
    <xf numFmtId="0" fontId="8" fillId="4" borderId="3" xfId="0" applyFont="1" applyFill="1" applyBorder="1" applyAlignment="1">
      <alignment horizontal="left" wrapText="1"/>
    </xf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0" fontId="8" fillId="10" borderId="2" xfId="0" quotePrefix="1" applyFont="1" applyFill="1" applyBorder="1" applyAlignment="1">
      <alignment horizontal="left"/>
    </xf>
    <xf numFmtId="0" fontId="8" fillId="4" borderId="2" xfId="0" applyFont="1" applyFill="1" applyBorder="1" applyAlignment="1">
      <alignment horizontal="left"/>
    </xf>
    <xf numFmtId="0" fontId="8" fillId="4" borderId="11" xfId="0" applyFont="1" applyFill="1" applyBorder="1" applyAlignment="1">
      <alignment horizontal="left"/>
    </xf>
    <xf numFmtId="0" fontId="8" fillId="4" borderId="3" xfId="0" applyFont="1" applyFill="1" applyBorder="1" applyAlignment="1">
      <alignment horizontal="left"/>
    </xf>
    <xf numFmtId="0" fontId="7" fillId="3" borderId="2" xfId="0" applyFont="1" applyFill="1" applyBorder="1" applyAlignment="1">
      <alignment horizontal="left"/>
    </xf>
    <xf numFmtId="0" fontId="7" fillId="3" borderId="11" xfId="0" applyFont="1" applyFill="1" applyBorder="1" applyAlignment="1">
      <alignment horizontal="left"/>
    </xf>
    <xf numFmtId="0" fontId="7" fillId="3" borderId="3" xfId="0" applyFont="1" applyFill="1" applyBorder="1" applyAlignment="1">
      <alignment horizontal="left"/>
    </xf>
    <xf numFmtId="0" fontId="10" fillId="4" borderId="2" xfId="0" applyFont="1" applyFill="1" applyBorder="1" applyAlignment="1">
      <alignment horizontal="left"/>
    </xf>
    <xf numFmtId="0" fontId="10" fillId="4" borderId="11" xfId="0" applyFont="1" applyFill="1" applyBorder="1" applyAlignment="1">
      <alignment horizontal="left"/>
    </xf>
    <xf numFmtId="0" fontId="10" fillId="4" borderId="3" xfId="0" applyFont="1" applyFill="1" applyBorder="1" applyAlignment="1">
      <alignment horizontal="left"/>
    </xf>
    <xf numFmtId="0" fontId="8" fillId="4" borderId="1" xfId="0" applyFont="1" applyFill="1" applyBorder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7" fillId="3" borderId="2" xfId="0" applyFont="1" applyFill="1" applyBorder="1" applyAlignment="1">
      <alignment horizontal="left" wrapText="1"/>
    </xf>
    <xf numFmtId="0" fontId="7" fillId="3" borderId="11" xfId="0" applyFont="1" applyFill="1" applyBorder="1" applyAlignment="1">
      <alignment horizontal="left" wrapText="1"/>
    </xf>
    <xf numFmtId="0" fontId="7" fillId="3" borderId="3" xfId="0" applyFont="1" applyFill="1" applyBorder="1" applyAlignment="1">
      <alignment horizontal="left" wrapText="1"/>
    </xf>
    <xf numFmtId="0" fontId="7" fillId="3" borderId="2" xfId="0" quotePrefix="1" applyFont="1" applyFill="1" applyBorder="1" applyAlignment="1">
      <alignment horizontal="left"/>
    </xf>
  </cellXfs>
  <cellStyles count="4">
    <cellStyle name="Komma" xfId="1" builtinId="3"/>
    <cellStyle name="Link" xfId="3" builtinId="8"/>
    <cellStyle name="Normal" xfId="0" builtinId="0"/>
    <cellStyle name="Normal 12" xfId="2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8"/>
  <sheetViews>
    <sheetView tabSelected="1" view="pageLayout" zoomScaleNormal="100" workbookViewId="0"/>
  </sheetViews>
  <sheetFormatPr defaultRowHeight="15" x14ac:dyDescent="0.25"/>
  <cols>
    <col min="5" max="5" width="11.7109375" customWidth="1"/>
    <col min="6" max="6" width="11.57031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4"/>
      <c r="D6" s="43" t="s">
        <v>11</v>
      </c>
      <c r="E6" s="43"/>
      <c r="F6" s="43"/>
      <c r="G6" s="43"/>
      <c r="H6" s="4"/>
      <c r="I6" s="1"/>
    </row>
    <row r="7" spans="1:9" ht="15" customHeight="1" x14ac:dyDescent="0.25">
      <c r="A7" s="1"/>
      <c r="B7" s="1"/>
      <c r="C7" s="4"/>
      <c r="D7" s="43"/>
      <c r="E7" s="43"/>
      <c r="F7" s="43"/>
      <c r="G7" s="43"/>
      <c r="H7" s="4"/>
      <c r="I7" s="1"/>
    </row>
    <row r="8" spans="1:9" ht="15.75" x14ac:dyDescent="0.25">
      <c r="A8" s="1"/>
      <c r="B8" s="1"/>
      <c r="C8" s="5"/>
      <c r="D8" s="51" t="s">
        <v>109</v>
      </c>
      <c r="E8" s="51"/>
      <c r="F8" s="51"/>
      <c r="G8" s="51"/>
      <c r="H8" s="5"/>
      <c r="I8" s="1"/>
    </row>
    <row r="9" spans="1:9" x14ac:dyDescent="0.25">
      <c r="A9" s="1"/>
      <c r="B9" s="1"/>
      <c r="C9" s="2"/>
      <c r="D9" s="2"/>
      <c r="E9" s="2"/>
      <c r="F9" s="2"/>
      <c r="G9" s="2"/>
      <c r="H9" s="2"/>
      <c r="I9" s="1"/>
    </row>
    <row r="10" spans="1:9" x14ac:dyDescent="0.25">
      <c r="A10" s="1"/>
      <c r="B10" s="2"/>
      <c r="C10" s="2"/>
      <c r="D10" s="2"/>
      <c r="E10" s="2"/>
      <c r="F10" s="2"/>
      <c r="G10" s="2"/>
      <c r="H10" s="2"/>
      <c r="I10" s="1"/>
    </row>
    <row r="11" spans="1:9" x14ac:dyDescent="0.25">
      <c r="A11" s="1"/>
      <c r="B11" s="2"/>
      <c r="C11" s="2"/>
      <c r="D11" s="50" t="s">
        <v>12</v>
      </c>
      <c r="E11" s="50"/>
      <c r="F11" s="50"/>
      <c r="G11" s="50"/>
      <c r="H11" s="2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3" t="s">
        <v>13</v>
      </c>
      <c r="D13" s="64" t="s">
        <v>26</v>
      </c>
      <c r="E13" s="65"/>
      <c r="F13" s="65"/>
      <c r="G13" s="66"/>
      <c r="H13" s="1"/>
      <c r="I13" s="1"/>
    </row>
    <row r="14" spans="1:9" x14ac:dyDescent="0.25">
      <c r="A14" s="1"/>
      <c r="B14" s="1"/>
      <c r="C14" s="3" t="s">
        <v>14</v>
      </c>
      <c r="D14" s="52" t="s">
        <v>23</v>
      </c>
      <c r="E14" s="53"/>
      <c r="F14" s="53"/>
      <c r="G14" s="54"/>
      <c r="H14" s="1"/>
      <c r="I14" s="1"/>
    </row>
    <row r="15" spans="1:9" x14ac:dyDescent="0.25">
      <c r="A15" s="1"/>
      <c r="B15" s="1"/>
      <c r="C15" s="3" t="s">
        <v>15</v>
      </c>
      <c r="D15" s="52" t="s">
        <v>24</v>
      </c>
      <c r="E15" s="53"/>
      <c r="F15" s="53"/>
      <c r="G15" s="54"/>
      <c r="H15" s="1"/>
      <c r="I15" s="1"/>
    </row>
    <row r="16" spans="1:9" x14ac:dyDescent="0.25">
      <c r="A16" s="1"/>
      <c r="B16" s="1"/>
      <c r="C16" s="3" t="s">
        <v>16</v>
      </c>
      <c r="D16" s="52" t="s">
        <v>25</v>
      </c>
      <c r="E16" s="53"/>
      <c r="F16" s="53"/>
      <c r="G16" s="54"/>
      <c r="H16" s="1"/>
      <c r="I16" s="1"/>
    </row>
    <row r="17" spans="1:9" x14ac:dyDescent="0.25">
      <c r="A17" s="1"/>
      <c r="B17" s="1"/>
      <c r="C17" s="3" t="s">
        <v>17</v>
      </c>
      <c r="D17" s="55" t="s">
        <v>27</v>
      </c>
      <c r="E17" s="56"/>
      <c r="F17" s="56"/>
      <c r="G17" s="57"/>
      <c r="H17" s="1"/>
      <c r="I17" s="1"/>
    </row>
    <row r="18" spans="1:9" x14ac:dyDescent="0.25">
      <c r="A18" s="1"/>
      <c r="B18" s="1"/>
      <c r="C18" s="3" t="s">
        <v>18</v>
      </c>
      <c r="D18" s="58" t="s">
        <v>28</v>
      </c>
      <c r="E18" s="59"/>
      <c r="F18" s="59"/>
      <c r="G18" s="60"/>
      <c r="H18" s="1"/>
      <c r="I18" s="1"/>
    </row>
    <row r="19" spans="1:9" x14ac:dyDescent="0.25">
      <c r="A19" s="1"/>
      <c r="B19" s="1"/>
      <c r="C19" s="3" t="s">
        <v>19</v>
      </c>
      <c r="D19" s="61" t="s">
        <v>32</v>
      </c>
      <c r="E19" s="62"/>
      <c r="F19" s="62"/>
      <c r="G19" s="63"/>
      <c r="H19" s="1"/>
      <c r="I19" s="1"/>
    </row>
    <row r="20" spans="1:9" x14ac:dyDescent="0.25">
      <c r="A20" s="1"/>
      <c r="B20" s="1"/>
      <c r="C20" s="3" t="s">
        <v>20</v>
      </c>
      <c r="D20" s="44" t="s">
        <v>6</v>
      </c>
      <c r="E20" s="45"/>
      <c r="F20" s="45"/>
      <c r="G20" s="46"/>
      <c r="H20" s="1"/>
      <c r="I20" s="1"/>
    </row>
    <row r="21" spans="1:9" x14ac:dyDescent="0.25">
      <c r="A21" s="1"/>
      <c r="B21" s="1"/>
      <c r="C21" s="3" t="s">
        <v>21</v>
      </c>
      <c r="D21" s="44" t="s">
        <v>29</v>
      </c>
      <c r="E21" s="45"/>
      <c r="F21" s="45"/>
      <c r="G21" s="46"/>
      <c r="H21" s="1"/>
      <c r="I21" s="1"/>
    </row>
    <row r="22" spans="1:9" x14ac:dyDescent="0.25">
      <c r="A22" s="1"/>
      <c r="B22" s="1"/>
      <c r="C22" s="3" t="s">
        <v>22</v>
      </c>
      <c r="D22" s="47" t="s">
        <v>30</v>
      </c>
      <c r="E22" s="48"/>
      <c r="F22" s="48"/>
      <c r="G22" s="49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</sheetData>
  <sheetProtection password="C6BD" sheet="1" objects="1" scenarios="1"/>
  <mergeCells count="13">
    <mergeCell ref="D6:G7"/>
    <mergeCell ref="D21:G21"/>
    <mergeCell ref="D22:G22"/>
    <mergeCell ref="D11:G11"/>
    <mergeCell ref="D8:G8"/>
    <mergeCell ref="D16:G16"/>
    <mergeCell ref="D17:G17"/>
    <mergeCell ref="D18:G18"/>
    <mergeCell ref="D19:G19"/>
    <mergeCell ref="D20:G20"/>
    <mergeCell ref="D13:G13"/>
    <mergeCell ref="D14:G14"/>
    <mergeCell ref="D15:G15"/>
  </mergeCells>
  <hyperlinks>
    <hyperlink ref="D13" location="'Fane 2.1. Økonomisk ramme 2017'!A1" display="Samlet økonomisk ramme for 2017"/>
    <hyperlink ref="D14" location="'Fane 2.2. Økonomisk ramme 2018'!A1" display="Samlet økonomisk ramme for 2018"/>
    <hyperlink ref="D15" location="'Fane 2.3. Økonomisk ramme 2019'!A1" display="Samlet økonomisk ramme for 2019"/>
    <hyperlink ref="D16" location="'Fane 2.4. Økonomisk ramme 2020'!A1" display="Samlet økonomisk ramme for 2020"/>
    <hyperlink ref="D17" location="'Fane 3. Grundlag'!A1" display="Grundlag"/>
    <hyperlink ref="D18" location="'Fane 4. Generelt eff.krav'!A1" display="Generelt effektiviseringskrav"/>
    <hyperlink ref="D19" location="'Fane 5. Hist. over el. underdæk'!A1" display="Historisk over- eller underdækning"/>
    <hyperlink ref="D20" location="'Fane 6. Gen. inv. i 2015'!A1" display="Gennemførte investeringer i 2015"/>
    <hyperlink ref="D21" location="'Fane 7. Korrektion af PL2015'!A1" display="Korrektion af prisloft 2015"/>
    <hyperlink ref="D22" location="'Fane 8. Kontrol af PL2015'!A1" display="Kontrol af prisloft 2015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8"/>
  <sheetViews>
    <sheetView view="pageLayout" zoomScaleNormal="100" workbookViewId="0"/>
  </sheetViews>
  <sheetFormatPr defaultRowHeight="15" x14ac:dyDescent="0.25"/>
  <cols>
    <col min="1" max="1" width="7.85546875" customWidth="1"/>
    <col min="5" max="5" width="14.42578125" customWidth="1"/>
    <col min="6" max="6" width="14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30" customHeight="1" x14ac:dyDescent="0.25">
      <c r="A3" s="1"/>
      <c r="B3" s="88" t="s">
        <v>116</v>
      </c>
      <c r="C3" s="88"/>
      <c r="D3" s="88"/>
      <c r="E3" s="88"/>
      <c r="F3" s="88"/>
      <c r="G3" s="88"/>
      <c r="H3" s="88"/>
      <c r="I3" s="1"/>
    </row>
    <row r="4" spans="1:9" ht="15" customHeight="1" x14ac:dyDescent="0.25">
      <c r="A4" s="1"/>
      <c r="B4" s="88"/>
      <c r="C4" s="88"/>
      <c r="D4" s="88"/>
      <c r="E4" s="88"/>
      <c r="F4" s="88"/>
      <c r="G4" s="88"/>
      <c r="H4" s="8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ht="30" customHeight="1" x14ac:dyDescent="0.25">
      <c r="A8" s="1"/>
      <c r="B8" s="89" t="s">
        <v>93</v>
      </c>
      <c r="C8" s="90"/>
      <c r="D8" s="90"/>
      <c r="E8" s="90"/>
      <c r="F8" s="90"/>
      <c r="G8" s="90"/>
      <c r="H8" s="91"/>
      <c r="I8" s="1"/>
    </row>
    <row r="9" spans="1:9" x14ac:dyDescent="0.25">
      <c r="A9" s="1"/>
      <c r="B9" s="74" t="s">
        <v>81</v>
      </c>
      <c r="C9" s="75"/>
      <c r="D9" s="75"/>
      <c r="E9" s="75"/>
      <c r="F9" s="76"/>
      <c r="G9" s="36">
        <v>2644728</v>
      </c>
      <c r="H9" s="10" t="s">
        <v>4</v>
      </c>
      <c r="I9" s="1"/>
    </row>
    <row r="10" spans="1:9" x14ac:dyDescent="0.25">
      <c r="A10" s="1"/>
      <c r="B10" s="74" t="s">
        <v>82</v>
      </c>
      <c r="C10" s="75"/>
      <c r="D10" s="75"/>
      <c r="E10" s="75"/>
      <c r="F10" s="76"/>
      <c r="G10" s="36">
        <v>2304560</v>
      </c>
      <c r="H10" s="10" t="s">
        <v>4</v>
      </c>
      <c r="I10" s="1"/>
    </row>
    <row r="11" spans="1:9" x14ac:dyDescent="0.25">
      <c r="A11" s="1"/>
      <c r="B11" s="81" t="s">
        <v>83</v>
      </c>
      <c r="C11" s="82"/>
      <c r="D11" s="82"/>
      <c r="E11" s="82"/>
      <c r="F11" s="83"/>
      <c r="G11" s="34">
        <f>G9-G10</f>
        <v>340168</v>
      </c>
      <c r="H11" s="18" t="s">
        <v>4</v>
      </c>
      <c r="I11" s="1"/>
    </row>
    <row r="12" spans="1:9" x14ac:dyDescent="0.25">
      <c r="A12" s="1"/>
      <c r="B12" s="21"/>
      <c r="C12" s="21"/>
      <c r="D12" s="21"/>
      <c r="E12" s="21"/>
      <c r="F12" s="21"/>
      <c r="G12" s="21"/>
      <c r="H12" s="21"/>
      <c r="I12" s="1"/>
    </row>
    <row r="13" spans="1:9" x14ac:dyDescent="0.25">
      <c r="A13" s="1"/>
      <c r="B13" s="21"/>
      <c r="C13" s="21"/>
      <c r="D13" s="21"/>
      <c r="E13" s="21"/>
      <c r="F13" s="21"/>
      <c r="G13" s="21"/>
      <c r="H13" s="21"/>
      <c r="I13" s="1"/>
    </row>
    <row r="14" spans="1:9" x14ac:dyDescent="0.25">
      <c r="A14" s="1"/>
      <c r="B14" s="89" t="s">
        <v>84</v>
      </c>
      <c r="C14" s="90"/>
      <c r="D14" s="90"/>
      <c r="E14" s="90"/>
      <c r="F14" s="90"/>
      <c r="G14" s="90"/>
      <c r="H14" s="91"/>
      <c r="I14" s="1"/>
    </row>
    <row r="15" spans="1:9" x14ac:dyDescent="0.25">
      <c r="A15" s="1"/>
      <c r="B15" s="74" t="s">
        <v>85</v>
      </c>
      <c r="C15" s="75"/>
      <c r="D15" s="75"/>
      <c r="E15" s="75"/>
      <c r="F15" s="76"/>
      <c r="G15" s="36">
        <v>-6242</v>
      </c>
      <c r="H15" s="10" t="s">
        <v>4</v>
      </c>
      <c r="I15" s="1"/>
    </row>
    <row r="16" spans="1:9" x14ac:dyDescent="0.25">
      <c r="A16" s="1"/>
      <c r="B16" s="74" t="s">
        <v>86</v>
      </c>
      <c r="C16" s="75"/>
      <c r="D16" s="75"/>
      <c r="E16" s="75"/>
      <c r="F16" s="76"/>
      <c r="G16" s="36">
        <v>-8000</v>
      </c>
      <c r="H16" s="10" t="s">
        <v>4</v>
      </c>
      <c r="I16" s="1"/>
    </row>
    <row r="17" spans="1:9" x14ac:dyDescent="0.25">
      <c r="A17" s="1"/>
      <c r="B17" s="81" t="s">
        <v>87</v>
      </c>
      <c r="C17" s="82"/>
      <c r="D17" s="82"/>
      <c r="E17" s="82"/>
      <c r="F17" s="83"/>
      <c r="G17" s="34">
        <f>G15-G16</f>
        <v>1758</v>
      </c>
      <c r="H17" s="18" t="s">
        <v>4</v>
      </c>
      <c r="I17" s="1"/>
    </row>
    <row r="18" spans="1:9" x14ac:dyDescent="0.25">
      <c r="A18" s="1"/>
      <c r="B18" s="21"/>
      <c r="C18" s="21"/>
      <c r="D18" s="21"/>
      <c r="E18" s="21"/>
      <c r="F18" s="21"/>
      <c r="G18" s="21"/>
      <c r="H18" s="21"/>
      <c r="I18" s="1"/>
    </row>
    <row r="19" spans="1:9" x14ac:dyDescent="0.25">
      <c r="A19" s="1"/>
      <c r="B19" s="21"/>
      <c r="C19" s="21"/>
      <c r="D19" s="21"/>
      <c r="E19" s="21"/>
      <c r="F19" s="21"/>
      <c r="G19" s="21"/>
      <c r="H19" s="21"/>
      <c r="I19" s="1"/>
    </row>
    <row r="20" spans="1:9" x14ac:dyDescent="0.25">
      <c r="A20" s="1"/>
      <c r="B20" s="89" t="s">
        <v>94</v>
      </c>
      <c r="C20" s="90"/>
      <c r="D20" s="90"/>
      <c r="E20" s="90"/>
      <c r="F20" s="90"/>
      <c r="G20" s="90"/>
      <c r="H20" s="91"/>
      <c r="I20" s="1"/>
    </row>
    <row r="21" spans="1:9" x14ac:dyDescent="0.25">
      <c r="A21" s="1"/>
      <c r="B21" s="74" t="s">
        <v>95</v>
      </c>
      <c r="C21" s="75"/>
      <c r="D21" s="75"/>
      <c r="E21" s="75"/>
      <c r="F21" s="76"/>
      <c r="G21" s="36">
        <v>0</v>
      </c>
      <c r="H21" s="10" t="s">
        <v>4</v>
      </c>
      <c r="I21" s="1"/>
    </row>
    <row r="22" spans="1:9" x14ac:dyDescent="0.25">
      <c r="A22" s="1"/>
      <c r="B22" s="74" t="s">
        <v>97</v>
      </c>
      <c r="C22" s="75"/>
      <c r="D22" s="75"/>
      <c r="E22" s="75"/>
      <c r="F22" s="76"/>
      <c r="G22" s="36">
        <v>0</v>
      </c>
      <c r="H22" s="10" t="s">
        <v>4</v>
      </c>
      <c r="I22" s="1"/>
    </row>
    <row r="23" spans="1:9" x14ac:dyDescent="0.25">
      <c r="A23" s="1"/>
      <c r="B23" s="81" t="s">
        <v>96</v>
      </c>
      <c r="C23" s="82"/>
      <c r="D23" s="82"/>
      <c r="E23" s="82"/>
      <c r="F23" s="83"/>
      <c r="G23" s="34">
        <f>G21-G22</f>
        <v>0</v>
      </c>
      <c r="H23" s="18" t="s">
        <v>4</v>
      </c>
      <c r="I23" s="1"/>
    </row>
    <row r="24" spans="1:9" ht="15" customHeight="1" x14ac:dyDescent="0.25">
      <c r="A24" s="1"/>
      <c r="B24" s="21"/>
      <c r="C24" s="21"/>
      <c r="D24" s="21"/>
      <c r="E24" s="21"/>
      <c r="F24" s="21"/>
      <c r="G24" s="21"/>
      <c r="H24" s="21"/>
      <c r="I24" s="1"/>
    </row>
    <row r="25" spans="1:9" x14ac:dyDescent="0.25">
      <c r="A25" s="1"/>
      <c r="B25" s="21"/>
      <c r="C25" s="21"/>
      <c r="D25" s="21"/>
      <c r="E25" s="21"/>
      <c r="F25" s="21"/>
      <c r="G25" s="21"/>
      <c r="H25" s="21"/>
      <c r="I25" s="1"/>
    </row>
    <row r="26" spans="1:9" x14ac:dyDescent="0.25">
      <c r="A26" s="1"/>
      <c r="B26" s="89" t="s">
        <v>88</v>
      </c>
      <c r="C26" s="90"/>
      <c r="D26" s="90"/>
      <c r="E26" s="90"/>
      <c r="F26" s="90"/>
      <c r="G26" s="90"/>
      <c r="H26" s="91"/>
      <c r="I26" s="1"/>
    </row>
    <row r="27" spans="1:9" x14ac:dyDescent="0.25">
      <c r="A27" s="1"/>
      <c r="B27" s="74" t="s">
        <v>89</v>
      </c>
      <c r="C27" s="75"/>
      <c r="D27" s="75"/>
      <c r="E27" s="75"/>
      <c r="F27" s="76"/>
      <c r="G27" s="36">
        <v>0</v>
      </c>
      <c r="H27" s="10" t="s">
        <v>4</v>
      </c>
      <c r="I27" s="1"/>
    </row>
    <row r="28" spans="1:9" x14ac:dyDescent="0.25">
      <c r="A28" s="1"/>
      <c r="B28" s="74" t="s">
        <v>90</v>
      </c>
      <c r="C28" s="75"/>
      <c r="D28" s="75"/>
      <c r="E28" s="75"/>
      <c r="F28" s="76"/>
      <c r="G28" s="36">
        <v>27833</v>
      </c>
      <c r="H28" s="10" t="s">
        <v>4</v>
      </c>
      <c r="I28" s="1"/>
    </row>
    <row r="29" spans="1:9" x14ac:dyDescent="0.25">
      <c r="A29" s="1"/>
      <c r="B29" s="74" t="s">
        <v>91</v>
      </c>
      <c r="C29" s="75"/>
      <c r="D29" s="75"/>
      <c r="E29" s="75"/>
      <c r="F29" s="76"/>
      <c r="G29" s="20">
        <f>'Fane 6. Gen. inv. i 2015'!F11</f>
        <v>10229.280000000001</v>
      </c>
      <c r="H29" s="10" t="s">
        <v>4</v>
      </c>
      <c r="I29" s="1"/>
    </row>
    <row r="30" spans="1:9" x14ac:dyDescent="0.25">
      <c r="A30" s="1"/>
      <c r="B30" s="81" t="s">
        <v>88</v>
      </c>
      <c r="C30" s="82"/>
      <c r="D30" s="82"/>
      <c r="E30" s="82"/>
      <c r="F30" s="83"/>
      <c r="G30" s="34">
        <f>G29-G27+G29-G28</f>
        <v>-7374.4399999999987</v>
      </c>
      <c r="H30" s="18" t="s">
        <v>4</v>
      </c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</sheetData>
  <sheetProtection password="C6BD" sheet="1" objects="1" scenarios="1"/>
  <mergeCells count="18">
    <mergeCell ref="B28:F28"/>
    <mergeCell ref="B29:F29"/>
    <mergeCell ref="B30:F30"/>
    <mergeCell ref="B21:F21"/>
    <mergeCell ref="B22:F22"/>
    <mergeCell ref="B23:F23"/>
    <mergeCell ref="B26:H26"/>
    <mergeCell ref="B27:F27"/>
    <mergeCell ref="B14:H14"/>
    <mergeCell ref="B15:F15"/>
    <mergeCell ref="B16:F16"/>
    <mergeCell ref="B17:F17"/>
    <mergeCell ref="B20:H20"/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1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88" t="s">
        <v>117</v>
      </c>
      <c r="C3" s="88"/>
      <c r="D3" s="88"/>
      <c r="E3" s="88"/>
      <c r="F3" s="88"/>
      <c r="G3" s="88"/>
      <c r="H3" s="88"/>
      <c r="I3" s="1"/>
    </row>
    <row r="4" spans="1:9" ht="15" customHeight="1" x14ac:dyDescent="0.25">
      <c r="A4" s="1"/>
      <c r="B4" s="88"/>
      <c r="C4" s="88"/>
      <c r="D4" s="88"/>
      <c r="E4" s="88"/>
      <c r="F4" s="88"/>
      <c r="G4" s="88"/>
      <c r="H4" s="8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1" t="s">
        <v>49</v>
      </c>
      <c r="C8" s="82"/>
      <c r="D8" s="82"/>
      <c r="E8" s="82"/>
      <c r="F8" s="82"/>
      <c r="G8" s="82"/>
      <c r="H8" s="83"/>
      <c r="I8" s="1"/>
    </row>
    <row r="9" spans="1:9" x14ac:dyDescent="0.25">
      <c r="A9" s="1"/>
      <c r="B9" s="78" t="s">
        <v>51</v>
      </c>
      <c r="C9" s="79"/>
      <c r="D9" s="79"/>
      <c r="E9" s="79"/>
      <c r="F9" s="80"/>
      <c r="G9" s="37">
        <v>3130921</v>
      </c>
      <c r="H9" s="16" t="s">
        <v>4</v>
      </c>
      <c r="I9" s="1"/>
    </row>
    <row r="10" spans="1:9" x14ac:dyDescent="0.25">
      <c r="A10" s="1"/>
      <c r="B10" s="81" t="s">
        <v>52</v>
      </c>
      <c r="C10" s="82"/>
      <c r="D10" s="82"/>
      <c r="E10" s="82"/>
      <c r="F10" s="82"/>
      <c r="G10" s="82"/>
      <c r="H10" s="83"/>
      <c r="I10" s="1"/>
    </row>
    <row r="11" spans="1:9" x14ac:dyDescent="0.25">
      <c r="A11" s="1"/>
      <c r="B11" s="74" t="s">
        <v>53</v>
      </c>
      <c r="C11" s="75"/>
      <c r="D11" s="76"/>
      <c r="E11" s="36">
        <v>371275</v>
      </c>
      <c r="F11" s="10" t="s">
        <v>4</v>
      </c>
      <c r="G11" s="19"/>
      <c r="H11" s="25"/>
      <c r="I11" s="1"/>
    </row>
    <row r="12" spans="1:9" x14ac:dyDescent="0.25">
      <c r="A12" s="1"/>
      <c r="B12" s="74" t="s">
        <v>54</v>
      </c>
      <c r="C12" s="75"/>
      <c r="D12" s="76"/>
      <c r="E12" s="36">
        <v>0</v>
      </c>
      <c r="F12" s="10" t="s">
        <v>4</v>
      </c>
      <c r="G12" s="13"/>
      <c r="H12" s="26"/>
      <c r="I12" s="1"/>
    </row>
    <row r="13" spans="1:9" x14ac:dyDescent="0.25">
      <c r="A13" s="1"/>
      <c r="B13" s="74" t="s">
        <v>55</v>
      </c>
      <c r="C13" s="75"/>
      <c r="D13" s="76"/>
      <c r="E13" s="36">
        <v>0</v>
      </c>
      <c r="F13" s="10" t="s">
        <v>4</v>
      </c>
      <c r="G13" s="13"/>
      <c r="H13" s="26"/>
      <c r="I13" s="1"/>
    </row>
    <row r="14" spans="1:9" x14ac:dyDescent="0.25">
      <c r="A14" s="1"/>
      <c r="B14" s="74" t="s">
        <v>56</v>
      </c>
      <c r="C14" s="75"/>
      <c r="D14" s="76"/>
      <c r="E14" s="36">
        <v>10000</v>
      </c>
      <c r="F14" s="10" t="s">
        <v>4</v>
      </c>
      <c r="G14" s="13"/>
      <c r="H14" s="26"/>
      <c r="I14" s="1"/>
    </row>
    <row r="15" spans="1:9" x14ac:dyDescent="0.25">
      <c r="A15" s="1"/>
      <c r="B15" s="78" t="s">
        <v>57</v>
      </c>
      <c r="C15" s="79"/>
      <c r="D15" s="80"/>
      <c r="E15" s="33">
        <f>SUM(E11:E14)</f>
        <v>381275</v>
      </c>
      <c r="F15" s="16" t="s">
        <v>4</v>
      </c>
      <c r="G15" s="13"/>
      <c r="H15" s="26"/>
      <c r="I15" s="1"/>
    </row>
    <row r="16" spans="1:9" x14ac:dyDescent="0.25">
      <c r="A16" s="1"/>
      <c r="B16" s="74" t="s">
        <v>58</v>
      </c>
      <c r="C16" s="75"/>
      <c r="D16" s="76"/>
      <c r="E16" s="36">
        <v>0</v>
      </c>
      <c r="F16" s="10" t="s">
        <v>4</v>
      </c>
      <c r="G16" s="13"/>
      <c r="H16" s="26"/>
      <c r="I16" s="1"/>
    </row>
    <row r="17" spans="1:9" x14ac:dyDescent="0.25">
      <c r="A17" s="1"/>
      <c r="B17" s="74" t="s">
        <v>59</v>
      </c>
      <c r="C17" s="75"/>
      <c r="D17" s="76"/>
      <c r="E17" s="36">
        <v>0</v>
      </c>
      <c r="F17" s="10" t="s">
        <v>4</v>
      </c>
      <c r="G17" s="13"/>
      <c r="H17" s="26"/>
      <c r="I17" s="1"/>
    </row>
    <row r="18" spans="1:9" x14ac:dyDescent="0.25">
      <c r="A18" s="1"/>
      <c r="B18" s="74" t="s">
        <v>60</v>
      </c>
      <c r="C18" s="75"/>
      <c r="D18" s="76"/>
      <c r="E18" s="36">
        <v>0</v>
      </c>
      <c r="F18" s="10" t="s">
        <v>4</v>
      </c>
      <c r="G18" s="13"/>
      <c r="H18" s="26"/>
      <c r="I18" s="1"/>
    </row>
    <row r="19" spans="1:9" x14ac:dyDescent="0.25">
      <c r="A19" s="1"/>
      <c r="B19" s="78" t="s">
        <v>61</v>
      </c>
      <c r="C19" s="79"/>
      <c r="D19" s="80"/>
      <c r="E19" s="33">
        <f>SUM(E16:E18)</f>
        <v>0</v>
      </c>
      <c r="F19" s="16" t="s">
        <v>4</v>
      </c>
      <c r="G19" s="13"/>
      <c r="H19" s="26"/>
      <c r="I19" s="1"/>
    </row>
    <row r="20" spans="1:9" ht="29.25" customHeight="1" x14ac:dyDescent="0.25">
      <c r="A20" s="1"/>
      <c r="B20" s="68" t="s">
        <v>62</v>
      </c>
      <c r="C20" s="69"/>
      <c r="D20" s="70"/>
      <c r="E20" s="36">
        <v>0</v>
      </c>
      <c r="F20" s="10" t="s">
        <v>4</v>
      </c>
      <c r="G20" s="13"/>
      <c r="H20" s="26"/>
      <c r="I20" s="1"/>
    </row>
    <row r="21" spans="1:9" ht="30.75" customHeight="1" x14ac:dyDescent="0.25">
      <c r="A21" s="1"/>
      <c r="B21" s="68" t="s">
        <v>63</v>
      </c>
      <c r="C21" s="69"/>
      <c r="D21" s="70"/>
      <c r="E21" s="36">
        <v>0</v>
      </c>
      <c r="F21" s="10" t="s">
        <v>4</v>
      </c>
      <c r="G21" s="13"/>
      <c r="H21" s="26"/>
      <c r="I21" s="1"/>
    </row>
    <row r="22" spans="1:9" x14ac:dyDescent="0.25">
      <c r="A22" s="1"/>
      <c r="B22" s="74" t="s">
        <v>64</v>
      </c>
      <c r="C22" s="75"/>
      <c r="D22" s="76"/>
      <c r="E22" s="36">
        <v>0</v>
      </c>
      <c r="F22" s="10" t="s">
        <v>4</v>
      </c>
      <c r="G22" s="13"/>
      <c r="H22" s="26"/>
      <c r="I22" s="1"/>
    </row>
    <row r="23" spans="1:9" x14ac:dyDescent="0.25">
      <c r="A23" s="1"/>
      <c r="B23" s="74" t="s">
        <v>65</v>
      </c>
      <c r="C23" s="75"/>
      <c r="D23" s="76"/>
      <c r="E23" s="36">
        <v>0</v>
      </c>
      <c r="F23" s="10" t="s">
        <v>4</v>
      </c>
      <c r="G23" s="13"/>
      <c r="H23" s="26"/>
      <c r="I23" s="1"/>
    </row>
    <row r="24" spans="1:9" ht="30" customHeight="1" x14ac:dyDescent="0.25">
      <c r="A24" s="1"/>
      <c r="B24" s="68" t="s">
        <v>66</v>
      </c>
      <c r="C24" s="69"/>
      <c r="D24" s="70"/>
      <c r="E24" s="36">
        <v>0</v>
      </c>
      <c r="F24" s="10" t="s">
        <v>4</v>
      </c>
      <c r="G24" s="13"/>
      <c r="H24" s="26"/>
      <c r="I24" s="1"/>
    </row>
    <row r="25" spans="1:9" ht="30" customHeight="1" x14ac:dyDescent="0.25">
      <c r="A25" s="1"/>
      <c r="B25" s="68" t="s">
        <v>67</v>
      </c>
      <c r="C25" s="69"/>
      <c r="D25" s="70"/>
      <c r="E25" s="36">
        <v>0</v>
      </c>
      <c r="F25" s="10" t="s">
        <v>4</v>
      </c>
      <c r="G25" s="13"/>
      <c r="H25" s="26"/>
      <c r="I25" s="1"/>
    </row>
    <row r="26" spans="1:9" ht="30" customHeight="1" x14ac:dyDescent="0.25">
      <c r="A26" s="1"/>
      <c r="B26" s="68" t="s">
        <v>68</v>
      </c>
      <c r="C26" s="69"/>
      <c r="D26" s="70"/>
      <c r="E26" s="36">
        <v>0</v>
      </c>
      <c r="F26" s="10" t="s">
        <v>4</v>
      </c>
      <c r="G26" s="13"/>
      <c r="H26" s="26"/>
      <c r="I26" s="1"/>
    </row>
    <row r="27" spans="1:9" x14ac:dyDescent="0.25">
      <c r="A27" s="1"/>
      <c r="B27" s="78" t="s">
        <v>69</v>
      </c>
      <c r="C27" s="79"/>
      <c r="D27" s="80"/>
      <c r="E27" s="33">
        <f>SUM(E20:E26)</f>
        <v>0</v>
      </c>
      <c r="F27" s="16" t="s">
        <v>4</v>
      </c>
      <c r="G27" s="14"/>
      <c r="H27" s="27"/>
      <c r="I27" s="1"/>
    </row>
    <row r="28" spans="1:9" x14ac:dyDescent="0.25">
      <c r="A28" s="1"/>
      <c r="B28" s="78" t="s">
        <v>70</v>
      </c>
      <c r="C28" s="79"/>
      <c r="D28" s="80"/>
      <c r="E28" s="33">
        <f>E15+E19+E27</f>
        <v>381275</v>
      </c>
      <c r="F28" s="16" t="s">
        <v>4</v>
      </c>
      <c r="G28" s="31">
        <f>IF(E28&lt;0,0,-E28)</f>
        <v>-381275</v>
      </c>
      <c r="H28" s="16" t="s">
        <v>4</v>
      </c>
      <c r="I28" s="1"/>
    </row>
    <row r="29" spans="1:9" x14ac:dyDescent="0.25">
      <c r="A29" s="1"/>
      <c r="B29" s="81" t="s">
        <v>71</v>
      </c>
      <c r="C29" s="82"/>
      <c r="D29" s="82"/>
      <c r="E29" s="82"/>
      <c r="F29" s="82"/>
      <c r="G29" s="82"/>
      <c r="H29" s="83"/>
      <c r="I29" s="1"/>
    </row>
    <row r="30" spans="1:9" x14ac:dyDescent="0.25">
      <c r="A30" s="1"/>
      <c r="B30" s="78" t="s">
        <v>71</v>
      </c>
      <c r="C30" s="79"/>
      <c r="D30" s="80"/>
      <c r="E30" s="37">
        <v>0</v>
      </c>
      <c r="F30" s="16" t="s">
        <v>4</v>
      </c>
      <c r="G30" s="33">
        <f>-$E$30</f>
        <v>0</v>
      </c>
      <c r="H30" s="16" t="s">
        <v>4</v>
      </c>
      <c r="I30" s="1"/>
    </row>
    <row r="31" spans="1:9" x14ac:dyDescent="0.25">
      <c r="A31" s="1"/>
      <c r="B31" s="92" t="s">
        <v>111</v>
      </c>
      <c r="C31" s="82"/>
      <c r="D31" s="82"/>
      <c r="E31" s="82"/>
      <c r="F31" s="82"/>
      <c r="G31" s="82"/>
      <c r="H31" s="83"/>
      <c r="I31" s="1"/>
    </row>
    <row r="32" spans="1:9" ht="30" customHeight="1" x14ac:dyDescent="0.25">
      <c r="A32" s="1"/>
      <c r="B32" s="68" t="s">
        <v>112</v>
      </c>
      <c r="C32" s="69"/>
      <c r="D32" s="70"/>
      <c r="E32" s="36">
        <v>2996081</v>
      </c>
      <c r="F32" s="10" t="s">
        <v>4</v>
      </c>
      <c r="G32" s="19"/>
      <c r="H32" s="25"/>
      <c r="I32" s="1"/>
    </row>
    <row r="33" spans="1:9" x14ac:dyDescent="0.25">
      <c r="A33" s="1"/>
      <c r="B33" s="74" t="s">
        <v>72</v>
      </c>
      <c r="C33" s="75"/>
      <c r="D33" s="76"/>
      <c r="E33" s="36">
        <v>0</v>
      </c>
      <c r="F33" s="10" t="s">
        <v>4</v>
      </c>
      <c r="G33" s="13"/>
      <c r="H33" s="26"/>
      <c r="I33" s="1"/>
    </row>
    <row r="34" spans="1:9" ht="43.5" customHeight="1" x14ac:dyDescent="0.25">
      <c r="A34" s="1"/>
      <c r="B34" s="68" t="s">
        <v>73</v>
      </c>
      <c r="C34" s="69"/>
      <c r="D34" s="70"/>
      <c r="E34" s="36">
        <v>0</v>
      </c>
      <c r="F34" s="10" t="s">
        <v>4</v>
      </c>
      <c r="G34" s="14"/>
      <c r="H34" s="27"/>
      <c r="I34" s="1"/>
    </row>
    <row r="35" spans="1:9" x14ac:dyDescent="0.25">
      <c r="A35" s="1"/>
      <c r="B35" s="78" t="s">
        <v>74</v>
      </c>
      <c r="C35" s="79"/>
      <c r="D35" s="80"/>
      <c r="E35" s="33">
        <f>SUM(E32:E34)</f>
        <v>2996081</v>
      </c>
      <c r="F35" s="16" t="s">
        <v>4</v>
      </c>
      <c r="G35" s="33">
        <f>-E35</f>
        <v>-2996081</v>
      </c>
      <c r="H35" s="16" t="s">
        <v>4</v>
      </c>
      <c r="I35" s="1"/>
    </row>
    <row r="36" spans="1:9" x14ac:dyDescent="0.25">
      <c r="A36" s="1"/>
      <c r="B36" s="81" t="s">
        <v>50</v>
      </c>
      <c r="C36" s="82"/>
      <c r="D36" s="82"/>
      <c r="E36" s="82"/>
      <c r="F36" s="83"/>
      <c r="G36" s="34">
        <f>$G$9+$G$28+$G$30+$G$35</f>
        <v>-246435</v>
      </c>
      <c r="H36" s="18" t="s">
        <v>4</v>
      </c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</sheetData>
  <sheetProtection password="C6BD" sheet="1" objects="1" scenarios="1"/>
  <mergeCells count="30"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4"/>
  <sheetViews>
    <sheetView view="pageLayout" zoomScaleNormal="100" workbookViewId="0"/>
  </sheetViews>
  <sheetFormatPr defaultRowHeight="15" x14ac:dyDescent="0.25"/>
  <cols>
    <col min="1" max="1" width="5.140625" customWidth="1"/>
    <col min="4" max="4" width="27.140625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7" t="s">
        <v>118</v>
      </c>
      <c r="C3" s="67"/>
      <c r="D3" s="67"/>
      <c r="E3" s="67"/>
      <c r="F3" s="67"/>
      <c r="G3" s="67"/>
      <c r="H3" s="67"/>
      <c r="I3" s="1"/>
    </row>
    <row r="4" spans="1:9" ht="15" customHeight="1" x14ac:dyDescent="0.25">
      <c r="A4" s="1"/>
      <c r="B4" s="67"/>
      <c r="C4" s="67"/>
      <c r="D4" s="67"/>
      <c r="E4" s="67"/>
      <c r="F4" s="67"/>
      <c r="G4" s="67"/>
      <c r="H4" s="6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1" t="s">
        <v>107</v>
      </c>
      <c r="C8" s="82"/>
      <c r="D8" s="82"/>
      <c r="E8" s="82"/>
      <c r="F8" s="82"/>
      <c r="G8" s="82"/>
      <c r="H8" s="83"/>
      <c r="I8" s="1"/>
    </row>
    <row r="9" spans="1:9" ht="30" customHeight="1" x14ac:dyDescent="0.25">
      <c r="A9" s="1"/>
      <c r="B9" s="68" t="s">
        <v>31</v>
      </c>
      <c r="C9" s="69"/>
      <c r="D9" s="70"/>
      <c r="E9" s="32">
        <f>'Fane 3. Grundlag'!G12</f>
        <v>3544211.0568502769</v>
      </c>
      <c r="F9" s="7" t="s">
        <v>4</v>
      </c>
      <c r="G9" s="8"/>
      <c r="H9" s="9"/>
      <c r="I9" s="1"/>
    </row>
    <row r="10" spans="1:9" x14ac:dyDescent="0.25">
      <c r="A10" s="1"/>
      <c r="B10" s="77" t="s">
        <v>98</v>
      </c>
      <c r="C10" s="75"/>
      <c r="D10" s="76"/>
      <c r="E10" s="20">
        <f>'Fane 3. Grundlag'!G11</f>
        <v>2660536.7467658198</v>
      </c>
      <c r="F10" s="7" t="s">
        <v>4</v>
      </c>
      <c r="G10" s="11"/>
      <c r="H10" s="12"/>
      <c r="I10" s="1"/>
    </row>
    <row r="11" spans="1:9" x14ac:dyDescent="0.25">
      <c r="A11" s="1"/>
      <c r="B11" s="74" t="s">
        <v>28</v>
      </c>
      <c r="C11" s="75"/>
      <c r="D11" s="76"/>
      <c r="E11" s="20">
        <f>'Fane 4. Generelt eff.krav'!G11</f>
        <v>15022.463271435769</v>
      </c>
      <c r="F11" s="7" t="s">
        <v>4</v>
      </c>
      <c r="G11" s="14"/>
      <c r="H11" s="15"/>
      <c r="I11" s="1"/>
    </row>
    <row r="12" spans="1:9" x14ac:dyDescent="0.25">
      <c r="A12" s="1"/>
      <c r="B12" s="78" t="s">
        <v>43</v>
      </c>
      <c r="C12" s="79"/>
      <c r="D12" s="80"/>
      <c r="E12" s="33">
        <f>$E$9-$E$11</f>
        <v>3529188.5935788411</v>
      </c>
      <c r="F12" s="17" t="s">
        <v>4</v>
      </c>
      <c r="G12" s="33">
        <f>E12</f>
        <v>3529188.5935788411</v>
      </c>
      <c r="H12" s="17" t="s">
        <v>4</v>
      </c>
      <c r="I12" s="1"/>
    </row>
    <row r="13" spans="1:9" x14ac:dyDescent="0.25">
      <c r="A13" s="1"/>
      <c r="B13" s="81" t="s">
        <v>32</v>
      </c>
      <c r="C13" s="82"/>
      <c r="D13" s="82"/>
      <c r="E13" s="82"/>
      <c r="F13" s="82"/>
      <c r="G13" s="82"/>
      <c r="H13" s="83"/>
      <c r="I13" s="1"/>
    </row>
    <row r="14" spans="1:9" x14ac:dyDescent="0.25">
      <c r="A14" s="1"/>
      <c r="B14" s="71" t="s">
        <v>106</v>
      </c>
      <c r="C14" s="72"/>
      <c r="D14" s="73"/>
      <c r="E14" s="33">
        <f>'Fane 5. Hist. over el. underdæk'!G13</f>
        <v>-120865.25</v>
      </c>
      <c r="F14" s="17" t="s">
        <v>4</v>
      </c>
      <c r="G14" s="33">
        <f>E14</f>
        <v>-120865.25</v>
      </c>
      <c r="H14" s="17" t="s">
        <v>4</v>
      </c>
      <c r="I14" s="1"/>
    </row>
    <row r="15" spans="1:9" x14ac:dyDescent="0.25">
      <c r="A15" s="1"/>
      <c r="B15" s="81" t="s">
        <v>29</v>
      </c>
      <c r="C15" s="82"/>
      <c r="D15" s="82"/>
      <c r="E15" s="82"/>
      <c r="F15" s="82"/>
      <c r="G15" s="82"/>
      <c r="H15" s="83"/>
      <c r="I15" s="1"/>
    </row>
    <row r="16" spans="1:9" x14ac:dyDescent="0.25">
      <c r="A16" s="1"/>
      <c r="B16" s="68" t="s">
        <v>35</v>
      </c>
      <c r="C16" s="69"/>
      <c r="D16" s="70"/>
      <c r="E16" s="20">
        <f>'Fane 7. Korrektion af PL2015'!G11</f>
        <v>340168</v>
      </c>
      <c r="F16" s="7" t="s">
        <v>4</v>
      </c>
      <c r="G16" s="19"/>
      <c r="H16" s="9"/>
      <c r="I16" s="1"/>
    </row>
    <row r="17" spans="1:9" x14ac:dyDescent="0.25">
      <c r="A17" s="1"/>
      <c r="B17" s="68" t="s">
        <v>36</v>
      </c>
      <c r="C17" s="69"/>
      <c r="D17" s="70"/>
      <c r="E17" s="20">
        <f>'Fane 7. Korrektion af PL2015'!G17</f>
        <v>1758</v>
      </c>
      <c r="F17" s="7" t="s">
        <v>4</v>
      </c>
      <c r="G17" s="13"/>
      <c r="H17" s="12"/>
      <c r="I17" s="1"/>
    </row>
    <row r="18" spans="1:9" ht="30" customHeight="1" x14ac:dyDescent="0.25">
      <c r="A18" s="1"/>
      <c r="B18" s="68" t="s">
        <v>99</v>
      </c>
      <c r="C18" s="69"/>
      <c r="D18" s="70"/>
      <c r="E18" s="20">
        <f>'Fane 7. Korrektion af PL2015'!G23</f>
        <v>0</v>
      </c>
      <c r="F18" s="7" t="s">
        <v>4</v>
      </c>
      <c r="G18" s="11"/>
      <c r="H18" s="12"/>
      <c r="I18" s="1"/>
    </row>
    <row r="19" spans="1:9" ht="28.5" customHeight="1" x14ac:dyDescent="0.25">
      <c r="A19" s="1"/>
      <c r="B19" s="68" t="s">
        <v>37</v>
      </c>
      <c r="C19" s="69"/>
      <c r="D19" s="70"/>
      <c r="E19" s="20">
        <f>'Fane 7. Korrektion af PL2015'!G30</f>
        <v>-7374.4399999999987</v>
      </c>
      <c r="F19" s="7" t="s">
        <v>4</v>
      </c>
      <c r="G19" s="14"/>
      <c r="H19" s="15"/>
      <c r="I19" s="1"/>
    </row>
    <row r="20" spans="1:9" x14ac:dyDescent="0.25">
      <c r="A20" s="1"/>
      <c r="B20" s="71" t="s">
        <v>38</v>
      </c>
      <c r="C20" s="72"/>
      <c r="D20" s="73"/>
      <c r="E20" s="33">
        <f>SUM(E16:E19)</f>
        <v>334551.56</v>
      </c>
      <c r="F20" s="17" t="s">
        <v>4</v>
      </c>
      <c r="G20" s="33">
        <f>E20</f>
        <v>334551.56</v>
      </c>
      <c r="H20" s="17" t="s">
        <v>4</v>
      </c>
      <c r="I20" s="1"/>
    </row>
    <row r="21" spans="1:9" x14ac:dyDescent="0.25">
      <c r="A21" s="1"/>
      <c r="B21" s="81" t="s">
        <v>33</v>
      </c>
      <c r="C21" s="82"/>
      <c r="D21" s="82"/>
      <c r="E21" s="82"/>
      <c r="F21" s="82"/>
      <c r="G21" s="82"/>
      <c r="H21" s="83"/>
      <c r="I21" s="1"/>
    </row>
    <row r="22" spans="1:9" x14ac:dyDescent="0.25">
      <c r="A22" s="1"/>
      <c r="B22" s="71" t="s">
        <v>34</v>
      </c>
      <c r="C22" s="72"/>
      <c r="D22" s="73"/>
      <c r="E22" s="33">
        <f>'Fane 8. Kontrol af PL2015'!G36</f>
        <v>-246435</v>
      </c>
      <c r="F22" s="17" t="s">
        <v>4</v>
      </c>
      <c r="G22" s="33">
        <f>E22</f>
        <v>-246435</v>
      </c>
      <c r="H22" s="17" t="s">
        <v>4</v>
      </c>
      <c r="I22" s="1"/>
    </row>
    <row r="23" spans="1:9" x14ac:dyDescent="0.25">
      <c r="A23" s="1"/>
      <c r="B23" s="81" t="s">
        <v>39</v>
      </c>
      <c r="C23" s="82"/>
      <c r="D23" s="82"/>
      <c r="E23" s="82"/>
      <c r="F23" s="83"/>
      <c r="G23" s="34">
        <f>G12+G14+G20+G22</f>
        <v>3496439.9035788411</v>
      </c>
      <c r="H23" s="18" t="s">
        <v>4</v>
      </c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</sheetData>
  <sheetProtection password="C6BD" sheet="1" objects="1" scenarios="1"/>
  <mergeCells count="17">
    <mergeCell ref="B23:F23"/>
    <mergeCell ref="B3:H4"/>
    <mergeCell ref="B9:D9"/>
    <mergeCell ref="B22:D22"/>
    <mergeCell ref="B11:D11"/>
    <mergeCell ref="B10:D10"/>
    <mergeCell ref="B12:D12"/>
    <mergeCell ref="B14:D14"/>
    <mergeCell ref="B17:D17"/>
    <mergeCell ref="B19:D19"/>
    <mergeCell ref="B21:H21"/>
    <mergeCell ref="B15:H15"/>
    <mergeCell ref="B13:H13"/>
    <mergeCell ref="B8:H8"/>
    <mergeCell ref="B16:D16"/>
    <mergeCell ref="B20:D20"/>
    <mergeCell ref="B18:D1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I48"/>
  <sheetViews>
    <sheetView view="pageLayout" zoomScaleNormal="100" workbookViewId="0"/>
  </sheetViews>
  <sheetFormatPr defaultRowHeight="15" x14ac:dyDescent="0.25"/>
  <cols>
    <col min="1" max="1" width="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7" t="s">
        <v>10</v>
      </c>
      <c r="C3" s="67"/>
      <c r="D3" s="67"/>
      <c r="E3" s="67"/>
      <c r="F3" s="67"/>
      <c r="G3" s="67"/>
      <c r="H3" s="67"/>
      <c r="I3" s="1"/>
    </row>
    <row r="4" spans="1:9" ht="15" customHeight="1" x14ac:dyDescent="0.25">
      <c r="A4" s="1"/>
      <c r="B4" s="67"/>
      <c r="C4" s="67"/>
      <c r="D4" s="67"/>
      <c r="E4" s="67"/>
      <c r="F4" s="67"/>
      <c r="G4" s="67"/>
      <c r="H4" s="6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1" t="s">
        <v>107</v>
      </c>
      <c r="C8" s="82"/>
      <c r="D8" s="82"/>
      <c r="E8" s="82"/>
      <c r="F8" s="82"/>
      <c r="G8" s="82"/>
      <c r="H8" s="83"/>
      <c r="I8" s="1"/>
    </row>
    <row r="9" spans="1:9" x14ac:dyDescent="0.25">
      <c r="A9" s="1"/>
      <c r="B9" s="68" t="s">
        <v>40</v>
      </c>
      <c r="C9" s="69"/>
      <c r="D9" s="70"/>
      <c r="E9" s="35">
        <f>'Fane 2.1. Økonomisk ramme 2017'!$E$9-'Fane 2.1. Økonomisk ramme 2017'!$E$11</f>
        <v>3529188.5935788411</v>
      </c>
      <c r="F9" s="7" t="s">
        <v>4</v>
      </c>
      <c r="G9" s="8"/>
      <c r="H9" s="9"/>
      <c r="I9" s="1"/>
    </row>
    <row r="10" spans="1:9" x14ac:dyDescent="0.25">
      <c r="A10" s="1"/>
      <c r="B10" s="77" t="s">
        <v>98</v>
      </c>
      <c r="C10" s="75"/>
      <c r="D10" s="76"/>
      <c r="E10" s="36">
        <f>'Fane 2.1. Økonomisk ramme 2017'!$E$10</f>
        <v>2660536.7467658198</v>
      </c>
      <c r="F10" s="7" t="s">
        <v>4</v>
      </c>
      <c r="G10" s="11"/>
      <c r="H10" s="12"/>
      <c r="I10" s="1"/>
    </row>
    <row r="11" spans="1:9" x14ac:dyDescent="0.25">
      <c r="A11" s="1"/>
      <c r="B11" s="74" t="s">
        <v>41</v>
      </c>
      <c r="C11" s="75"/>
      <c r="D11" s="76"/>
      <c r="E11" s="36">
        <f>$E$9*0.0127</f>
        <v>44820.695138451279</v>
      </c>
      <c r="F11" s="7" t="s">
        <v>4</v>
      </c>
      <c r="G11" s="13"/>
      <c r="H11" s="12"/>
      <c r="I11" s="1"/>
    </row>
    <row r="12" spans="1:9" x14ac:dyDescent="0.25">
      <c r="A12" s="1"/>
      <c r="B12" s="28" t="s">
        <v>28</v>
      </c>
      <c r="C12" s="29"/>
      <c r="D12" s="30"/>
      <c r="E12" s="36">
        <f>($E$9-$E$10)*1.0127*0.017</f>
        <v>14954.623329548291</v>
      </c>
      <c r="F12" s="7" t="s">
        <v>4</v>
      </c>
      <c r="G12" s="14"/>
      <c r="H12" s="15"/>
      <c r="I12" s="1"/>
    </row>
    <row r="13" spans="1:9" x14ac:dyDescent="0.25">
      <c r="A13" s="1"/>
      <c r="B13" s="78" t="s">
        <v>43</v>
      </c>
      <c r="C13" s="79"/>
      <c r="D13" s="80"/>
      <c r="E13" s="33">
        <f>$E$9+$E$11-$E$12</f>
        <v>3559054.6653877441</v>
      </c>
      <c r="F13" s="17" t="s">
        <v>4</v>
      </c>
      <c r="G13" s="33">
        <f>E13</f>
        <v>3559054.6653877441</v>
      </c>
      <c r="H13" s="17" t="s">
        <v>4</v>
      </c>
      <c r="I13" s="1"/>
    </row>
    <row r="14" spans="1:9" x14ac:dyDescent="0.25">
      <c r="A14" s="1"/>
      <c r="B14" s="81" t="s">
        <v>32</v>
      </c>
      <c r="C14" s="82"/>
      <c r="D14" s="82"/>
      <c r="E14" s="82"/>
      <c r="F14" s="82"/>
      <c r="G14" s="82"/>
      <c r="H14" s="83"/>
      <c r="I14" s="1"/>
    </row>
    <row r="15" spans="1:9" ht="15" customHeight="1" x14ac:dyDescent="0.25">
      <c r="A15" s="1"/>
      <c r="B15" s="71" t="s">
        <v>106</v>
      </c>
      <c r="C15" s="72"/>
      <c r="D15" s="73"/>
      <c r="E15" s="37">
        <f>IF('Fane 5. Hist. over el. underdæk'!$G$12&gt;1,'Fane 5. Hist. over el. underdæk'!$G$13,0)</f>
        <v>-120865.25</v>
      </c>
      <c r="F15" s="17" t="s">
        <v>4</v>
      </c>
      <c r="G15" s="33">
        <f>E15</f>
        <v>-120865.25</v>
      </c>
      <c r="H15" s="17" t="s">
        <v>4</v>
      </c>
      <c r="I15" s="1"/>
    </row>
    <row r="16" spans="1:9" x14ac:dyDescent="0.25">
      <c r="A16" s="1"/>
      <c r="B16" s="81" t="s">
        <v>42</v>
      </c>
      <c r="C16" s="82"/>
      <c r="D16" s="82"/>
      <c r="E16" s="82"/>
      <c r="F16" s="83"/>
      <c r="G16" s="34">
        <f>G13+G15</f>
        <v>3438189.4153877441</v>
      </c>
      <c r="H16" s="18" t="s">
        <v>4</v>
      </c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</sheetData>
  <sheetProtection password="C6BD" sheet="1" objects="1" scenarios="1"/>
  <mergeCells count="9">
    <mergeCell ref="B3:H4"/>
    <mergeCell ref="B9:D9"/>
    <mergeCell ref="B10:D10"/>
    <mergeCell ref="B16:F16"/>
    <mergeCell ref="B11:D11"/>
    <mergeCell ref="B13:D13"/>
    <mergeCell ref="B14:H14"/>
    <mergeCell ref="B15:D15"/>
    <mergeCell ref="B8:H8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I49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570312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7" t="s">
        <v>9</v>
      </c>
      <c r="C3" s="67"/>
      <c r="D3" s="67"/>
      <c r="E3" s="67"/>
      <c r="F3" s="67"/>
      <c r="G3" s="67"/>
      <c r="H3" s="67"/>
      <c r="I3" s="1"/>
    </row>
    <row r="4" spans="1:9" ht="15" customHeight="1" x14ac:dyDescent="0.25">
      <c r="A4" s="1"/>
      <c r="B4" s="67"/>
      <c r="C4" s="67"/>
      <c r="D4" s="67"/>
      <c r="E4" s="67"/>
      <c r="F4" s="67"/>
      <c r="G4" s="67"/>
      <c r="H4" s="6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1" t="s">
        <v>107</v>
      </c>
      <c r="C8" s="82"/>
      <c r="D8" s="82"/>
      <c r="E8" s="82"/>
      <c r="F8" s="82"/>
      <c r="G8" s="82"/>
      <c r="H8" s="83"/>
      <c r="I8" s="1"/>
    </row>
    <row r="9" spans="1:9" x14ac:dyDescent="0.25">
      <c r="A9" s="1"/>
      <c r="B9" s="68" t="s">
        <v>44</v>
      </c>
      <c r="C9" s="69"/>
      <c r="D9" s="70"/>
      <c r="E9" s="35">
        <f>'Fane 2.2. Økonomisk ramme 2018'!$E$9*1.0127-'Fane 2.2. Økonomisk ramme 2018'!$E$12</f>
        <v>3559054.6653877441</v>
      </c>
      <c r="F9" s="7" t="s">
        <v>4</v>
      </c>
      <c r="G9" s="8"/>
      <c r="H9" s="9"/>
      <c r="I9" s="1"/>
    </row>
    <row r="10" spans="1:9" x14ac:dyDescent="0.25">
      <c r="A10" s="1"/>
      <c r="B10" s="77" t="s">
        <v>98</v>
      </c>
      <c r="C10" s="75"/>
      <c r="D10" s="76"/>
      <c r="E10" s="36">
        <f>'Fane 2.2. Økonomisk ramme 2018'!$E$10*1.0127</f>
        <v>2694325.5634497455</v>
      </c>
      <c r="F10" s="7" t="s">
        <v>4</v>
      </c>
      <c r="G10" s="11"/>
      <c r="H10" s="12"/>
      <c r="I10" s="1"/>
    </row>
    <row r="11" spans="1:9" x14ac:dyDescent="0.25">
      <c r="A11" s="1"/>
      <c r="B11" s="74" t="s">
        <v>41</v>
      </c>
      <c r="C11" s="75"/>
      <c r="D11" s="76"/>
      <c r="E11" s="36">
        <f>$E$9*0.0127</f>
        <v>45199.994250424345</v>
      </c>
      <c r="F11" s="7" t="s">
        <v>4</v>
      </c>
      <c r="G11" s="13"/>
      <c r="H11" s="12"/>
      <c r="I11" s="1"/>
    </row>
    <row r="12" spans="1:9" x14ac:dyDescent="0.25">
      <c r="A12" s="1"/>
      <c r="B12" s="28" t="s">
        <v>28</v>
      </c>
      <c r="C12" s="29"/>
      <c r="D12" s="30"/>
      <c r="E12" s="36">
        <f>($E$9-$E$10)*1.0127*0.017</f>
        <v>14887.089746054389</v>
      </c>
      <c r="F12" s="7" t="s">
        <v>4</v>
      </c>
      <c r="G12" s="14"/>
      <c r="H12" s="15"/>
      <c r="I12" s="1"/>
    </row>
    <row r="13" spans="1:9" x14ac:dyDescent="0.25">
      <c r="A13" s="1"/>
      <c r="B13" s="78" t="s">
        <v>43</v>
      </c>
      <c r="C13" s="79"/>
      <c r="D13" s="80"/>
      <c r="E13" s="33">
        <f>$E$9+$E$11-$E$12</f>
        <v>3589367.569892114</v>
      </c>
      <c r="F13" s="17" t="s">
        <v>4</v>
      </c>
      <c r="G13" s="33">
        <f>E13</f>
        <v>3589367.569892114</v>
      </c>
      <c r="H13" s="17" t="s">
        <v>4</v>
      </c>
      <c r="I13" s="1"/>
    </row>
    <row r="14" spans="1:9" x14ac:dyDescent="0.25">
      <c r="A14" s="1"/>
      <c r="B14" s="81" t="s">
        <v>32</v>
      </c>
      <c r="C14" s="82"/>
      <c r="D14" s="82"/>
      <c r="E14" s="82"/>
      <c r="F14" s="82"/>
      <c r="G14" s="82"/>
      <c r="H14" s="83"/>
      <c r="I14" s="1"/>
    </row>
    <row r="15" spans="1:9" ht="15" customHeight="1" x14ac:dyDescent="0.25">
      <c r="A15" s="1"/>
      <c r="B15" s="71" t="s">
        <v>106</v>
      </c>
      <c r="C15" s="72"/>
      <c r="D15" s="73"/>
      <c r="E15" s="37">
        <f>IF('Fane 5. Hist. over el. underdæk'!$G$12&gt;2,'Fane 5. Hist. over el. underdæk'!$G$13,0)</f>
        <v>-120865.25</v>
      </c>
      <c r="F15" s="17" t="s">
        <v>4</v>
      </c>
      <c r="G15" s="33">
        <f>E15</f>
        <v>-120865.25</v>
      </c>
      <c r="H15" s="17" t="s">
        <v>4</v>
      </c>
      <c r="I15" s="1"/>
    </row>
    <row r="16" spans="1:9" x14ac:dyDescent="0.25">
      <c r="A16" s="1"/>
      <c r="B16" s="81" t="s">
        <v>45</v>
      </c>
      <c r="C16" s="82"/>
      <c r="D16" s="82"/>
      <c r="E16" s="82"/>
      <c r="F16" s="83"/>
      <c r="G16" s="34">
        <f>G13+G15</f>
        <v>3468502.319892114</v>
      </c>
      <c r="H16" s="18" t="s">
        <v>4</v>
      </c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</sheetData>
  <sheetProtection password="C6BD" sheet="1" objects="1" scenarios="1"/>
  <mergeCells count="9">
    <mergeCell ref="B3:H4"/>
    <mergeCell ref="B9:D9"/>
    <mergeCell ref="B10:D10"/>
    <mergeCell ref="B15:D15"/>
    <mergeCell ref="B16:F16"/>
    <mergeCell ref="B11:D11"/>
    <mergeCell ref="B13:D13"/>
    <mergeCell ref="B14:H14"/>
    <mergeCell ref="B8:H8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49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7" t="s">
        <v>8</v>
      </c>
      <c r="C3" s="67"/>
      <c r="D3" s="67"/>
      <c r="E3" s="67"/>
      <c r="F3" s="67"/>
      <c r="G3" s="67"/>
      <c r="H3" s="67"/>
      <c r="I3" s="1"/>
    </row>
    <row r="4" spans="1:9" ht="15" customHeight="1" x14ac:dyDescent="0.25">
      <c r="A4" s="1"/>
      <c r="B4" s="67"/>
      <c r="C4" s="67"/>
      <c r="D4" s="67"/>
      <c r="E4" s="67"/>
      <c r="F4" s="67"/>
      <c r="G4" s="67"/>
      <c r="H4" s="6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1" t="s">
        <v>107</v>
      </c>
      <c r="C8" s="82"/>
      <c r="D8" s="82"/>
      <c r="E8" s="82"/>
      <c r="F8" s="82"/>
      <c r="G8" s="82"/>
      <c r="H8" s="83"/>
      <c r="I8" s="1"/>
    </row>
    <row r="9" spans="1:9" x14ac:dyDescent="0.25">
      <c r="A9" s="1"/>
      <c r="B9" s="68" t="s">
        <v>46</v>
      </c>
      <c r="C9" s="69"/>
      <c r="D9" s="70"/>
      <c r="E9" s="35">
        <f>'Fane 2.3. Økonomisk ramme 2019'!$E$9*1.0127-'Fane 2.3. Økonomisk ramme 2019'!$E$12</f>
        <v>3589367.569892114</v>
      </c>
      <c r="F9" s="7" t="s">
        <v>4</v>
      </c>
      <c r="G9" s="8"/>
      <c r="H9" s="9"/>
      <c r="I9" s="1"/>
    </row>
    <row r="10" spans="1:9" x14ac:dyDescent="0.25">
      <c r="A10" s="1"/>
      <c r="B10" s="77" t="s">
        <v>98</v>
      </c>
      <c r="C10" s="75"/>
      <c r="D10" s="76"/>
      <c r="E10" s="36">
        <f>'Fane 2.3. Økonomisk ramme 2019'!$E$10*1.0127</f>
        <v>2728543.4981055572</v>
      </c>
      <c r="F10" s="7" t="s">
        <v>4</v>
      </c>
      <c r="G10" s="11"/>
      <c r="H10" s="12"/>
      <c r="I10" s="1"/>
    </row>
    <row r="11" spans="1:9" x14ac:dyDescent="0.25">
      <c r="A11" s="1"/>
      <c r="B11" s="74" t="s">
        <v>41</v>
      </c>
      <c r="C11" s="75"/>
      <c r="D11" s="76"/>
      <c r="E11" s="36">
        <f>$E$9*0.0127</f>
        <v>45584.968137629847</v>
      </c>
      <c r="F11" s="7" t="s">
        <v>4</v>
      </c>
      <c r="G11" s="13"/>
      <c r="H11" s="12"/>
      <c r="I11" s="1"/>
    </row>
    <row r="12" spans="1:9" x14ac:dyDescent="0.25">
      <c r="A12" s="1"/>
      <c r="B12" s="28" t="s">
        <v>28</v>
      </c>
      <c r="C12" s="29"/>
      <c r="D12" s="30"/>
      <c r="E12" s="36">
        <f>($E$9-$E$10)*1.0127*0.017</f>
        <v>14819.861137470185</v>
      </c>
      <c r="F12" s="7" t="s">
        <v>4</v>
      </c>
      <c r="G12" s="14"/>
      <c r="H12" s="15"/>
      <c r="I12" s="1"/>
    </row>
    <row r="13" spans="1:9" x14ac:dyDescent="0.25">
      <c r="A13" s="1"/>
      <c r="B13" s="78" t="s">
        <v>43</v>
      </c>
      <c r="C13" s="79"/>
      <c r="D13" s="80"/>
      <c r="E13" s="33">
        <f>$E$9+$E$11-$E$12</f>
        <v>3620132.6768922736</v>
      </c>
      <c r="F13" s="17" t="s">
        <v>4</v>
      </c>
      <c r="G13" s="33">
        <f>E13</f>
        <v>3620132.6768922736</v>
      </c>
      <c r="H13" s="17" t="s">
        <v>4</v>
      </c>
      <c r="I13" s="1"/>
    </row>
    <row r="14" spans="1:9" x14ac:dyDescent="0.25">
      <c r="A14" s="1"/>
      <c r="B14" s="81" t="s">
        <v>32</v>
      </c>
      <c r="C14" s="82"/>
      <c r="D14" s="82"/>
      <c r="E14" s="82"/>
      <c r="F14" s="82"/>
      <c r="G14" s="82"/>
      <c r="H14" s="83"/>
      <c r="I14" s="1"/>
    </row>
    <row r="15" spans="1:9" ht="15" customHeight="1" x14ac:dyDescent="0.25">
      <c r="A15" s="1"/>
      <c r="B15" s="71" t="s">
        <v>106</v>
      </c>
      <c r="C15" s="72"/>
      <c r="D15" s="73"/>
      <c r="E15" s="37">
        <f>IF('Fane 5. Hist. over el. underdæk'!$G$12&gt;3,'Fane 5. Hist. over el. underdæk'!$G$13,0)</f>
        <v>-120865.25</v>
      </c>
      <c r="F15" s="17" t="s">
        <v>4</v>
      </c>
      <c r="G15" s="33">
        <f>E15</f>
        <v>-120865.25</v>
      </c>
      <c r="H15" s="17" t="s">
        <v>4</v>
      </c>
      <c r="I15" s="1"/>
    </row>
    <row r="16" spans="1:9" x14ac:dyDescent="0.25">
      <c r="A16" s="1"/>
      <c r="B16" s="81" t="s">
        <v>47</v>
      </c>
      <c r="C16" s="82"/>
      <c r="D16" s="82"/>
      <c r="E16" s="82"/>
      <c r="F16" s="83"/>
      <c r="G16" s="34">
        <f>G13+G15</f>
        <v>3499267.4268922736</v>
      </c>
      <c r="H16" s="18" t="s">
        <v>4</v>
      </c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</sheetData>
  <sheetProtection password="C6BD" sheet="1" objects="1" scenarios="1"/>
  <mergeCells count="9">
    <mergeCell ref="B3:H4"/>
    <mergeCell ref="B9:D9"/>
    <mergeCell ref="B10:D10"/>
    <mergeCell ref="B15:D15"/>
    <mergeCell ref="B16:F16"/>
    <mergeCell ref="B11:D11"/>
    <mergeCell ref="B13:D13"/>
    <mergeCell ref="B14:H14"/>
    <mergeCell ref="B8:H8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4"/>
  <sheetViews>
    <sheetView view="pageLayout" zoomScaleNormal="100" workbookViewId="0"/>
  </sheetViews>
  <sheetFormatPr defaultRowHeight="15" x14ac:dyDescent="0.25"/>
  <cols>
    <col min="1" max="1" width="7.7109375" customWidth="1"/>
    <col min="4" max="4" width="15.140625" customWidth="1"/>
    <col min="6" max="6" width="14.285156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7" t="s">
        <v>7</v>
      </c>
      <c r="C3" s="67"/>
      <c r="D3" s="67"/>
      <c r="E3" s="67"/>
      <c r="F3" s="67"/>
      <c r="G3" s="67"/>
      <c r="H3" s="67"/>
      <c r="I3" s="1"/>
    </row>
    <row r="4" spans="1:9" ht="15" customHeight="1" x14ac:dyDescent="0.25">
      <c r="A4" s="1"/>
      <c r="B4" s="67"/>
      <c r="C4" s="67"/>
      <c r="D4" s="67"/>
      <c r="E4" s="67"/>
      <c r="F4" s="67"/>
      <c r="G4" s="67"/>
      <c r="H4" s="6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1" t="s">
        <v>48</v>
      </c>
      <c r="C8" s="82"/>
      <c r="D8" s="82"/>
      <c r="E8" s="82"/>
      <c r="F8" s="82"/>
      <c r="G8" s="82"/>
      <c r="H8" s="83"/>
      <c r="I8" s="1"/>
    </row>
    <row r="9" spans="1:9" x14ac:dyDescent="0.25">
      <c r="A9" s="1"/>
      <c r="B9" s="74" t="s">
        <v>100</v>
      </c>
      <c r="C9" s="75"/>
      <c r="D9" s="75"/>
      <c r="E9" s="75"/>
      <c r="F9" s="76"/>
      <c r="G9" s="36">
        <v>451618.9718236262</v>
      </c>
      <c r="H9" s="10" t="s">
        <v>4</v>
      </c>
      <c r="I9" s="1"/>
    </row>
    <row r="10" spans="1:9" x14ac:dyDescent="0.25">
      <c r="A10" s="1"/>
      <c r="B10" s="74" t="s">
        <v>101</v>
      </c>
      <c r="C10" s="75"/>
      <c r="D10" s="75"/>
      <c r="E10" s="75"/>
      <c r="F10" s="76"/>
      <c r="G10" s="36">
        <v>432055.33826083073</v>
      </c>
      <c r="H10" s="10" t="s">
        <v>4</v>
      </c>
      <c r="I10" s="1"/>
    </row>
    <row r="11" spans="1:9" x14ac:dyDescent="0.25">
      <c r="A11" s="1"/>
      <c r="B11" s="74" t="s">
        <v>102</v>
      </c>
      <c r="C11" s="75"/>
      <c r="D11" s="75"/>
      <c r="E11" s="75"/>
      <c r="F11" s="76"/>
      <c r="G11" s="36">
        <v>2660536.7467658198</v>
      </c>
      <c r="H11" s="10" t="s">
        <v>4</v>
      </c>
      <c r="I11" s="1"/>
    </row>
    <row r="12" spans="1:9" x14ac:dyDescent="0.25">
      <c r="A12" s="1"/>
      <c r="B12" s="81" t="s">
        <v>48</v>
      </c>
      <c r="C12" s="82"/>
      <c r="D12" s="82"/>
      <c r="E12" s="82"/>
      <c r="F12" s="83"/>
      <c r="G12" s="34">
        <f>SUM(G9:G11)</f>
        <v>3544211.0568502769</v>
      </c>
      <c r="H12" s="18" t="s">
        <v>4</v>
      </c>
      <c r="I12" s="1"/>
    </row>
    <row r="13" spans="1:9" x14ac:dyDescent="0.25">
      <c r="A13" s="1"/>
      <c r="B13" s="21"/>
      <c r="C13" s="21"/>
      <c r="D13" s="21"/>
      <c r="E13" s="21"/>
      <c r="F13" s="21"/>
      <c r="G13" s="21"/>
      <c r="H13" s="21"/>
      <c r="I13" s="1"/>
    </row>
    <row r="14" spans="1:9" x14ac:dyDescent="0.25">
      <c r="A14" s="1"/>
      <c r="B14" s="22" t="s">
        <v>103</v>
      </c>
      <c r="C14" s="21"/>
      <c r="D14" s="21"/>
      <c r="E14" s="21"/>
      <c r="F14" s="21"/>
      <c r="G14" s="21"/>
      <c r="H14" s="21"/>
      <c r="I14" s="1"/>
    </row>
    <row r="15" spans="1:9" x14ac:dyDescent="0.25">
      <c r="A15" s="1"/>
      <c r="B15" s="21"/>
      <c r="C15" s="21"/>
      <c r="D15" s="21"/>
      <c r="E15" s="21"/>
      <c r="F15" s="21"/>
      <c r="G15" s="21"/>
      <c r="H15" s="2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</sheetData>
  <sheetProtection password="C6BD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47"/>
  <sheetViews>
    <sheetView view="pageLayout" zoomScaleNormal="100" workbookViewId="0"/>
  </sheetViews>
  <sheetFormatPr defaultRowHeight="15" x14ac:dyDescent="0.25"/>
  <cols>
    <col min="1" max="1" width="7.85546875" customWidth="1"/>
    <col min="4" max="4" width="15.7109375" customWidth="1"/>
    <col min="6" max="6" width="13.57031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7" t="s">
        <v>113</v>
      </c>
      <c r="C3" s="67"/>
      <c r="D3" s="67"/>
      <c r="E3" s="67"/>
      <c r="F3" s="67"/>
      <c r="G3" s="67"/>
      <c r="H3" s="67"/>
      <c r="I3" s="1"/>
    </row>
    <row r="4" spans="1:9" ht="15" customHeight="1" x14ac:dyDescent="0.25">
      <c r="A4" s="1"/>
      <c r="B4" s="67"/>
      <c r="C4" s="67"/>
      <c r="D4" s="67"/>
      <c r="E4" s="67"/>
      <c r="F4" s="67"/>
      <c r="G4" s="67"/>
      <c r="H4" s="6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1" t="s">
        <v>104</v>
      </c>
      <c r="C8" s="82"/>
      <c r="D8" s="82"/>
      <c r="E8" s="82"/>
      <c r="F8" s="82"/>
      <c r="G8" s="82"/>
      <c r="H8" s="83"/>
      <c r="I8" s="1"/>
    </row>
    <row r="9" spans="1:9" x14ac:dyDescent="0.25">
      <c r="A9" s="1"/>
      <c r="B9" s="74" t="s">
        <v>108</v>
      </c>
      <c r="C9" s="75"/>
      <c r="D9" s="75"/>
      <c r="E9" s="75"/>
      <c r="F9" s="76"/>
      <c r="G9" s="20">
        <f>'Fane 3. Grundlag'!G12-'Fane 3. Grundlag'!G11</f>
        <v>883674.31008445704</v>
      </c>
      <c r="H9" s="10" t="s">
        <v>4</v>
      </c>
      <c r="I9" s="1"/>
    </row>
    <row r="10" spans="1:9" x14ac:dyDescent="0.25">
      <c r="A10" s="1"/>
      <c r="B10" s="74" t="s">
        <v>28</v>
      </c>
      <c r="C10" s="75"/>
      <c r="D10" s="75"/>
      <c r="E10" s="75"/>
      <c r="F10" s="76"/>
      <c r="G10" s="42">
        <f>1.7</f>
        <v>1.7</v>
      </c>
      <c r="H10" s="10" t="s">
        <v>75</v>
      </c>
      <c r="I10" s="1"/>
    </row>
    <row r="11" spans="1:9" x14ac:dyDescent="0.25">
      <c r="A11" s="1"/>
      <c r="B11" s="81" t="s">
        <v>28</v>
      </c>
      <c r="C11" s="82"/>
      <c r="D11" s="82"/>
      <c r="E11" s="82"/>
      <c r="F11" s="83"/>
      <c r="G11" s="34">
        <f>$G$9*$G$10/100</f>
        <v>15022.463271435769</v>
      </c>
      <c r="H11" s="18" t="s">
        <v>4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6"/>
      <c r="B16" s="6"/>
      <c r="C16" s="6"/>
      <c r="D16" s="6"/>
      <c r="E16" s="6"/>
      <c r="F16" s="6"/>
      <c r="G16" s="6"/>
      <c r="H16" s="6"/>
      <c r="I16" s="6"/>
    </row>
    <row r="17" spans="1:9" x14ac:dyDescent="0.25">
      <c r="A17" s="6"/>
      <c r="B17" s="6"/>
      <c r="C17" s="6"/>
      <c r="D17" s="6"/>
      <c r="E17" s="6"/>
      <c r="F17" s="6"/>
      <c r="G17" s="6"/>
      <c r="H17" s="6"/>
      <c r="I17" s="6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</sheetData>
  <sheetProtection password="C6BD" sheet="1" objects="1" scenarios="1"/>
  <mergeCells count="5"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view="pageLayout" zoomScaleNormal="100" workbookViewId="0"/>
  </sheetViews>
  <sheetFormatPr defaultRowHeight="15" x14ac:dyDescent="0.25"/>
  <cols>
    <col min="1" max="1" width="7.7109375" customWidth="1"/>
    <col min="4" max="4" width="15.140625" customWidth="1"/>
    <col min="6" max="6" width="14.140625" customWidth="1"/>
    <col min="7" max="7" width="10.28515625" customWidth="1"/>
    <col min="8" max="8" width="3.140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7" t="s">
        <v>114</v>
      </c>
      <c r="C3" s="67"/>
      <c r="D3" s="67"/>
      <c r="E3" s="67"/>
      <c r="F3" s="67"/>
      <c r="G3" s="67"/>
      <c r="H3" s="67"/>
      <c r="I3" s="1"/>
    </row>
    <row r="4" spans="1:9" ht="15" customHeight="1" x14ac:dyDescent="0.25">
      <c r="A4" s="1"/>
      <c r="B4" s="67"/>
      <c r="C4" s="67"/>
      <c r="D4" s="67"/>
      <c r="E4" s="67"/>
      <c r="F4" s="67"/>
      <c r="G4" s="67"/>
      <c r="H4" s="6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1" t="s">
        <v>105</v>
      </c>
      <c r="C8" s="82"/>
      <c r="D8" s="82"/>
      <c r="E8" s="82"/>
      <c r="F8" s="82"/>
      <c r="G8" s="82"/>
      <c r="H8" s="83"/>
      <c r="I8" s="1"/>
    </row>
    <row r="9" spans="1:9" x14ac:dyDescent="0.25">
      <c r="A9" s="1"/>
      <c r="B9" s="74" t="s">
        <v>77</v>
      </c>
      <c r="C9" s="75"/>
      <c r="D9" s="75"/>
      <c r="E9" s="75"/>
      <c r="F9" s="76"/>
      <c r="G9" s="36">
        <v>-859937</v>
      </c>
      <c r="H9" s="10" t="s">
        <v>4</v>
      </c>
      <c r="I9" s="1"/>
    </row>
    <row r="10" spans="1:9" x14ac:dyDescent="0.25">
      <c r="A10" s="1"/>
      <c r="B10" s="74" t="s">
        <v>78</v>
      </c>
      <c r="C10" s="75"/>
      <c r="D10" s="75"/>
      <c r="E10" s="75"/>
      <c r="F10" s="76"/>
      <c r="G10" s="36">
        <v>-376476</v>
      </c>
      <c r="H10" s="10" t="s">
        <v>4</v>
      </c>
      <c r="I10" s="1"/>
    </row>
    <row r="11" spans="1:9" x14ac:dyDescent="0.25">
      <c r="A11" s="1"/>
      <c r="B11" s="84" t="s">
        <v>92</v>
      </c>
      <c r="C11" s="85"/>
      <c r="D11" s="85"/>
      <c r="E11" s="85"/>
      <c r="F11" s="86"/>
      <c r="G11" s="38">
        <v>-483461</v>
      </c>
      <c r="H11" s="23" t="s">
        <v>4</v>
      </c>
      <c r="I11" s="1"/>
    </row>
    <row r="12" spans="1:9" x14ac:dyDescent="0.25">
      <c r="A12" s="1"/>
      <c r="B12" s="74" t="s">
        <v>79</v>
      </c>
      <c r="C12" s="75"/>
      <c r="D12" s="75"/>
      <c r="E12" s="75"/>
      <c r="F12" s="76"/>
      <c r="G12" s="36">
        <v>4</v>
      </c>
      <c r="H12" s="10" t="s">
        <v>4</v>
      </c>
      <c r="I12" s="1"/>
    </row>
    <row r="13" spans="1:9" x14ac:dyDescent="0.25">
      <c r="A13" s="1"/>
      <c r="B13" s="81" t="s">
        <v>76</v>
      </c>
      <c r="C13" s="82"/>
      <c r="D13" s="82"/>
      <c r="E13" s="82"/>
      <c r="F13" s="83"/>
      <c r="G13" s="34">
        <f>G11/G12</f>
        <v>-120865.25</v>
      </c>
      <c r="H13" s="18" t="s">
        <v>4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  <row r="50" spans="1:9" x14ac:dyDescent="0.25">
      <c r="A50" s="6"/>
      <c r="B50" s="6"/>
      <c r="C50" s="6"/>
      <c r="D50" s="6"/>
      <c r="E50" s="6"/>
      <c r="F50" s="6"/>
      <c r="G50" s="6"/>
      <c r="H50" s="6"/>
      <c r="I50" s="6"/>
    </row>
  </sheetData>
  <sheetProtection password="C6BD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43"/>
  <sheetViews>
    <sheetView view="pageLayout" zoomScaleNormal="100" workbookViewId="0"/>
  </sheetViews>
  <sheetFormatPr defaultColWidth="9.140625" defaultRowHeight="15" x14ac:dyDescent="0.25"/>
  <cols>
    <col min="1" max="1" width="5.140625" customWidth="1"/>
    <col min="2" max="2" width="37.85546875" customWidth="1"/>
    <col min="3" max="3" width="5.42578125" customWidth="1"/>
    <col min="4" max="4" width="8.28515625" customWidth="1"/>
    <col min="5" max="6" width="10.7109375" customWidth="1"/>
    <col min="7" max="7" width="3.28515625" customWidth="1"/>
    <col min="8" max="8" width="4.85546875" customWidth="1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67" t="s">
        <v>115</v>
      </c>
      <c r="C3" s="67"/>
      <c r="D3" s="67"/>
      <c r="E3" s="67"/>
      <c r="F3" s="67"/>
      <c r="G3" s="67"/>
      <c r="H3" s="1"/>
    </row>
    <row r="4" spans="1:8" ht="15" customHeight="1" x14ac:dyDescent="0.25">
      <c r="A4" s="1"/>
      <c r="B4" s="67"/>
      <c r="C4" s="67"/>
      <c r="D4" s="67"/>
      <c r="E4" s="67"/>
      <c r="F4" s="67"/>
      <c r="G4" s="67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81" t="s">
        <v>6</v>
      </c>
      <c r="C8" s="82"/>
      <c r="D8" s="82"/>
      <c r="E8" s="82"/>
      <c r="F8" s="82"/>
      <c r="G8" s="83"/>
      <c r="H8" s="1"/>
    </row>
    <row r="9" spans="1:8" ht="39" customHeight="1" x14ac:dyDescent="0.25">
      <c r="A9" s="1"/>
      <c r="B9" s="40" t="s">
        <v>0</v>
      </c>
      <c r="C9" s="17" t="s">
        <v>1</v>
      </c>
      <c r="D9" s="24" t="s">
        <v>2</v>
      </c>
      <c r="E9" s="24" t="s">
        <v>80</v>
      </c>
      <c r="F9" s="87" t="s">
        <v>3</v>
      </c>
      <c r="G9" s="87"/>
      <c r="H9" s="1"/>
    </row>
    <row r="10" spans="1:8" ht="26.25" x14ac:dyDescent="0.25">
      <c r="A10" s="1"/>
      <c r="B10" s="41" t="s">
        <v>110</v>
      </c>
      <c r="C10" s="39">
        <v>2015</v>
      </c>
      <c r="D10" s="39">
        <v>25</v>
      </c>
      <c r="E10" s="36">
        <v>255732</v>
      </c>
      <c r="F10" s="20">
        <f>E10/D10</f>
        <v>10229.280000000001</v>
      </c>
      <c r="G10" s="10" t="s">
        <v>4</v>
      </c>
      <c r="H10" s="1"/>
    </row>
    <row r="11" spans="1:8" x14ac:dyDescent="0.25">
      <c r="A11" s="1"/>
      <c r="B11" s="81" t="s">
        <v>5</v>
      </c>
      <c r="C11" s="82"/>
      <c r="D11" s="82"/>
      <c r="E11" s="83"/>
      <c r="F11" s="34">
        <f>SUM(F10:F10)</f>
        <v>10229.280000000001</v>
      </c>
      <c r="G11" s="18" t="s">
        <v>4</v>
      </c>
      <c r="H11" s="1"/>
    </row>
    <row r="12" spans="1:8" x14ac:dyDescent="0.25">
      <c r="A12" s="1"/>
      <c r="B12" s="1"/>
      <c r="C12" s="1"/>
      <c r="D12" s="1"/>
      <c r="E12" s="1"/>
      <c r="F12" s="1"/>
      <c r="G12" s="1"/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6"/>
      <c r="B16" s="6"/>
      <c r="C16" s="6"/>
      <c r="D16" s="6"/>
      <c r="E16" s="6"/>
      <c r="F16" s="6"/>
      <c r="G16" s="6"/>
      <c r="H16" s="6"/>
    </row>
    <row r="17" spans="1:8" x14ac:dyDescent="0.25">
      <c r="A17" s="6"/>
      <c r="B17" s="6"/>
      <c r="C17" s="6"/>
      <c r="D17" s="6"/>
      <c r="E17" s="6"/>
      <c r="F17" s="6"/>
      <c r="G17" s="6"/>
      <c r="H17" s="6"/>
    </row>
    <row r="18" spans="1:8" x14ac:dyDescent="0.25">
      <c r="A18" s="6"/>
      <c r="B18" s="6"/>
      <c r="C18" s="6"/>
      <c r="D18" s="6"/>
      <c r="E18" s="6"/>
      <c r="F18" s="6"/>
      <c r="G18" s="6"/>
      <c r="H18" s="6"/>
    </row>
    <row r="19" spans="1:8" x14ac:dyDescent="0.25">
      <c r="A19" s="6"/>
      <c r="B19" s="6"/>
      <c r="C19" s="6"/>
      <c r="D19" s="6"/>
      <c r="E19" s="6"/>
      <c r="F19" s="6"/>
      <c r="G19" s="6"/>
      <c r="H19" s="6"/>
    </row>
    <row r="20" spans="1:8" x14ac:dyDescent="0.25">
      <c r="A20" s="6"/>
      <c r="B20" s="6"/>
      <c r="C20" s="6"/>
      <c r="D20" s="6"/>
      <c r="E20" s="6"/>
      <c r="F20" s="6"/>
      <c r="G20" s="6"/>
      <c r="H20" s="6"/>
    </row>
    <row r="21" spans="1:8" x14ac:dyDescent="0.25">
      <c r="A21" s="6"/>
      <c r="B21" s="6"/>
      <c r="C21" s="6"/>
      <c r="D21" s="6"/>
      <c r="E21" s="6"/>
      <c r="F21" s="6"/>
      <c r="G21" s="6"/>
      <c r="H21" s="6"/>
    </row>
    <row r="22" spans="1:8" x14ac:dyDescent="0.25">
      <c r="A22" s="6"/>
      <c r="B22" s="6"/>
      <c r="C22" s="6"/>
      <c r="D22" s="6"/>
      <c r="E22" s="6"/>
      <c r="F22" s="6"/>
      <c r="G22" s="6"/>
      <c r="H22" s="6"/>
    </row>
    <row r="23" spans="1:8" x14ac:dyDescent="0.25">
      <c r="A23" s="6"/>
      <c r="B23" s="6"/>
      <c r="C23" s="6"/>
      <c r="D23" s="6"/>
      <c r="E23" s="6"/>
      <c r="F23" s="6"/>
      <c r="G23" s="6"/>
      <c r="H23" s="6"/>
    </row>
    <row r="24" spans="1:8" x14ac:dyDescent="0.25">
      <c r="A24" s="6"/>
      <c r="B24" s="6"/>
      <c r="C24" s="6"/>
      <c r="D24" s="6"/>
      <c r="E24" s="6"/>
      <c r="F24" s="6"/>
      <c r="G24" s="6"/>
      <c r="H24" s="6"/>
    </row>
    <row r="25" spans="1:8" x14ac:dyDescent="0.25">
      <c r="A25" s="6"/>
      <c r="B25" s="6"/>
      <c r="C25" s="6"/>
      <c r="D25" s="6"/>
      <c r="E25" s="6"/>
      <c r="F25" s="6"/>
      <c r="G25" s="6"/>
      <c r="H25" s="6"/>
    </row>
    <row r="26" spans="1:8" x14ac:dyDescent="0.25">
      <c r="A26" s="6"/>
      <c r="B26" s="6"/>
      <c r="C26" s="6"/>
      <c r="D26" s="6"/>
      <c r="E26" s="6"/>
      <c r="F26" s="6"/>
      <c r="G26" s="6"/>
      <c r="H26" s="6"/>
    </row>
    <row r="27" spans="1:8" x14ac:dyDescent="0.25">
      <c r="A27" s="6"/>
      <c r="B27" s="6"/>
      <c r="C27" s="6"/>
      <c r="D27" s="6"/>
      <c r="E27" s="6"/>
      <c r="F27" s="6"/>
      <c r="G27" s="6"/>
      <c r="H27" s="6"/>
    </row>
    <row r="28" spans="1:8" x14ac:dyDescent="0.25">
      <c r="A28" s="6"/>
      <c r="B28" s="6"/>
      <c r="C28" s="6"/>
      <c r="D28" s="6"/>
      <c r="E28" s="6"/>
      <c r="F28" s="6"/>
      <c r="G28" s="6"/>
      <c r="H28" s="6"/>
    </row>
    <row r="29" spans="1:8" x14ac:dyDescent="0.25">
      <c r="A29" s="6"/>
      <c r="B29" s="6"/>
      <c r="C29" s="6"/>
      <c r="D29" s="6"/>
      <c r="E29" s="6"/>
      <c r="F29" s="6"/>
      <c r="G29" s="6"/>
      <c r="H29" s="6"/>
    </row>
    <row r="30" spans="1:8" x14ac:dyDescent="0.25">
      <c r="A30" s="6"/>
      <c r="B30" s="6"/>
      <c r="C30" s="6"/>
      <c r="D30" s="6"/>
      <c r="E30" s="6"/>
      <c r="F30" s="6"/>
      <c r="G30" s="6"/>
      <c r="H30" s="6"/>
    </row>
    <row r="31" spans="1:8" x14ac:dyDescent="0.25">
      <c r="A31" s="6"/>
      <c r="B31" s="6"/>
      <c r="C31" s="6"/>
      <c r="D31" s="6"/>
      <c r="E31" s="6"/>
      <c r="F31" s="6"/>
      <c r="G31" s="6"/>
      <c r="H31" s="6"/>
    </row>
    <row r="32" spans="1:8" x14ac:dyDescent="0.25">
      <c r="A32" s="6"/>
      <c r="B32" s="6"/>
      <c r="C32" s="6"/>
      <c r="D32" s="6"/>
      <c r="E32" s="6"/>
      <c r="F32" s="6"/>
      <c r="G32" s="6"/>
      <c r="H32" s="6"/>
    </row>
    <row r="33" spans="1:8" x14ac:dyDescent="0.25">
      <c r="A33" s="6"/>
      <c r="B33" s="6"/>
      <c r="C33" s="6"/>
      <c r="D33" s="6"/>
      <c r="E33" s="6"/>
      <c r="F33" s="6"/>
      <c r="G33" s="6"/>
      <c r="H33" s="6"/>
    </row>
    <row r="34" spans="1:8" x14ac:dyDescent="0.25">
      <c r="A34" s="6"/>
      <c r="B34" s="6"/>
      <c r="C34" s="6"/>
      <c r="D34" s="6"/>
      <c r="E34" s="6"/>
      <c r="F34" s="6"/>
      <c r="G34" s="6"/>
      <c r="H34" s="6"/>
    </row>
    <row r="35" spans="1:8" x14ac:dyDescent="0.25">
      <c r="A35" s="6"/>
      <c r="B35" s="6"/>
      <c r="C35" s="6"/>
      <c r="D35" s="6"/>
      <c r="E35" s="6"/>
      <c r="F35" s="6"/>
      <c r="G35" s="6"/>
      <c r="H35" s="6"/>
    </row>
    <row r="36" spans="1:8" x14ac:dyDescent="0.25">
      <c r="A36" s="6"/>
      <c r="B36" s="6"/>
      <c r="C36" s="6"/>
      <c r="D36" s="6"/>
      <c r="E36" s="6"/>
      <c r="F36" s="6"/>
      <c r="G36" s="6"/>
      <c r="H36" s="6"/>
    </row>
    <row r="37" spans="1:8" x14ac:dyDescent="0.25">
      <c r="A37" s="6"/>
      <c r="B37" s="6"/>
      <c r="C37" s="6"/>
      <c r="D37" s="6"/>
      <c r="E37" s="6"/>
      <c r="F37" s="6"/>
      <c r="G37" s="6"/>
      <c r="H37" s="6"/>
    </row>
    <row r="38" spans="1:8" x14ac:dyDescent="0.25">
      <c r="A38" s="6"/>
      <c r="B38" s="6"/>
      <c r="C38" s="6"/>
      <c r="D38" s="6"/>
      <c r="E38" s="6"/>
      <c r="F38" s="6"/>
      <c r="G38" s="6"/>
      <c r="H38" s="6"/>
    </row>
    <row r="39" spans="1:8" x14ac:dyDescent="0.25">
      <c r="A39" s="6"/>
      <c r="B39" s="6"/>
      <c r="C39" s="6"/>
      <c r="D39" s="6"/>
      <c r="E39" s="6"/>
      <c r="F39" s="6"/>
      <c r="G39" s="6"/>
      <c r="H39" s="6"/>
    </row>
    <row r="40" spans="1:8" x14ac:dyDescent="0.25">
      <c r="A40" s="6"/>
      <c r="B40" s="6"/>
      <c r="C40" s="6"/>
      <c r="D40" s="6"/>
      <c r="E40" s="6"/>
      <c r="F40" s="6"/>
      <c r="G40" s="6"/>
      <c r="H40" s="6"/>
    </row>
    <row r="41" spans="1:8" x14ac:dyDescent="0.25">
      <c r="A41" s="6"/>
      <c r="B41" s="6"/>
      <c r="C41" s="6"/>
      <c r="D41" s="6"/>
      <c r="E41" s="6"/>
      <c r="F41" s="6"/>
      <c r="G41" s="6"/>
      <c r="H41" s="6"/>
    </row>
    <row r="42" spans="1:8" x14ac:dyDescent="0.25">
      <c r="A42" s="6"/>
      <c r="B42" s="6"/>
      <c r="C42" s="6"/>
      <c r="D42" s="6"/>
      <c r="E42" s="6"/>
      <c r="F42" s="6"/>
      <c r="G42" s="6"/>
      <c r="H42" s="6"/>
    </row>
    <row r="43" spans="1:8" x14ac:dyDescent="0.25">
      <c r="A43" s="6"/>
      <c r="B43" s="6"/>
      <c r="C43" s="6"/>
      <c r="D43" s="6"/>
      <c r="E43" s="6"/>
      <c r="F43" s="6"/>
      <c r="G43" s="6"/>
      <c r="H43" s="6"/>
    </row>
  </sheetData>
  <sheetProtection password="C6BD" sheet="1" objects="1" scenarios="1"/>
  <mergeCells count="4">
    <mergeCell ref="B11:E11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11</vt:i4>
      </vt:variant>
    </vt:vector>
  </HeadingPairs>
  <TitlesOfParts>
    <vt:vector size="11" baseType="lpstr">
      <vt:lpstr>1. Forside</vt:lpstr>
      <vt:lpstr>Fane 2.1. Økonomisk ramme 2017</vt:lpstr>
      <vt:lpstr>Fane 2.2. Økonomisk ramme 2018</vt:lpstr>
      <vt:lpstr>Fane 2.3. Økonomisk ramme 2019</vt:lpstr>
      <vt:lpstr>Fane 2.4. Økonomisk ramme 2020</vt:lpstr>
      <vt:lpstr>Fane 3. Grundlag</vt:lpstr>
      <vt:lpstr>Fane 4. Generelt eff.krav</vt:lpstr>
      <vt:lpstr>Fane 5. Hist. over el. underdæk</vt:lpstr>
      <vt:lpstr>Fane 6. Gen. inv. i 2015</vt:lpstr>
      <vt:lpstr>Fane 7. Korrektion af PL2015</vt:lpstr>
      <vt:lpstr>Fane 8. Kontrol af PL2015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Katrine Stagaard</cp:lastModifiedBy>
  <cp:lastPrinted>2016-06-14T12:57:30Z</cp:lastPrinted>
  <dcterms:created xsi:type="dcterms:W3CDTF">2016-06-02T08:51:18Z</dcterms:created>
  <dcterms:modified xsi:type="dcterms:W3CDTF">2016-10-17T14:26:49Z</dcterms:modified>
</cp:coreProperties>
</file>