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6" i="7" l="1"/>
  <c r="F9" i="2"/>
  <c r="F10" i="2"/>
  <c r="F11" i="2"/>
  <c r="F12" i="2"/>
  <c r="C9" i="12" l="1"/>
  <c r="C11" i="12" s="1"/>
  <c r="C31" i="8" s="1"/>
  <c r="E31" i="8" s="1"/>
  <c r="F8" i="2" l="1"/>
  <c r="F8" i="7"/>
  <c r="F15" i="7" s="1"/>
  <c r="F13" i="2" l="1"/>
  <c r="C9" i="10" s="1"/>
  <c r="C15" i="11" l="1"/>
  <c r="C28" i="8" s="1"/>
  <c r="C14" i="4"/>
  <c r="C26" i="8" s="1"/>
  <c r="C27" i="3"/>
  <c r="C24" i="8" s="1"/>
  <c r="F17" i="7"/>
  <c r="C18" i="8" s="1"/>
  <c r="C21" i="3"/>
  <c r="C23" i="8" s="1"/>
  <c r="C10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<sst xmlns="http://schemas.openxmlformats.org/spreadsheetml/2006/main" count="368" uniqueCount="196">
  <si>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</si>
  <si>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</si>
  <si>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</si>
  <si>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</si>
  <si>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</si>
  <si>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</si>
  <si>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</si>
  <si>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</si>
  <si>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</si>
  <si>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</si>
  <si>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</si>
  <si>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</si>
  <si>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</si>
  <si>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</si>
  <si>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</si>
  <si>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</si>
  <si>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</si>
  <si>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</si>
  <si>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</si>
  <si>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</si>
  <si>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</si>
  <si>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</si>
  <si>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</si>
  <si>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</si>
  <si>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</si>
  <si>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</si>
  <si>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</si>
  <si>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</si>
  <si>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</si>
  <si>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</si>
  <si>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</si>
  <si>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</si>
  <si>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</si>
  <si>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</si>
  <si>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</si>
  <si>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</si>
  <si>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</si>
  <si>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</si>
  <si>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</si>
  <si>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</si>
  <si>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</si>
  <si>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</si>
  <si>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</si>
  <si>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</si>
  <si>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</si>
  <si>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</si>
  <si>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</si>
  <si>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</si>
  <si>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</si>
  <si>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</si>
  <si>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</si>
  <si>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</si>
  <si>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</si>
  <si>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</si>
  <si>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</si>
  <si>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</si>
  <si>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</si>
  <si>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</si>
  <si>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</si>
  <si>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</si>
  <si>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</si>
  <si>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</si>
  <si>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</si>
  <si>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</si>
  <si>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</si>
  <si>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</si>
  <si>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</si>
  <si>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</si>
  <si>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</si>
  <si>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</si>
  <si>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</si>
  <si>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</si>
  <si>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</si>
  <si>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</si>
  <si>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</si>
  <si>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</si>
  <si>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</si>
  <si>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</si>
  <si>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</si>
  <si>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</si>
  <si>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</si>
  <si>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</si>
  <si>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</si>
  <si>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</si>
  <si>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</si>
  <si>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</si>
  <si>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</si>
  <si>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</si>
  <si>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</si>
  <si>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</si>
  <si>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</si>
  <si>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</si>
  <si>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</si>
  <si>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</si>
  <si>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</si>
  <si>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</si>
  <si>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</si>
  <si>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</si>
  <si>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</si>
  <si>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</si>
  <si>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</si>
  <si>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</si>
  <si>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</si>
  <si>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</si>
  <si>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</si>
  <si>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</si>
  <si>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</si>
  <si>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</si>
  <si>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</si>
  <si>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</si>
  <si>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</si>
  <si>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</si>
  <si>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</si>
  <si>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</si>
  <si>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</si>
  <si>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</si>
  <si>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</si>
  <si>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</si>
  <si>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</si>
  <si>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</si>
  <si>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</si>
  <si>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</si>
  <si>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</si>
  <si>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</si>
  <si>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</si>
  <si>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</si>
  <si>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</si>
  <si>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</si>
  <si>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</si>
  <si>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</si>
  <si>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</si>
  <si>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</si>
  <si>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</si>
  <si>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</si>
  <si>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</si>
  <si>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</si>
  <si>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</si>
  <si>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</si>
  <si>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</si>
  <si>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</si>
  <si>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</si>
  <si>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</si>
  <si>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</si>
  <si>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</si>
  <si>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</si>
  <si>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</si>
  <si>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</si>
  <si>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</si>
  <si>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</si>
  <si>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</si>
  <si>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</si>
  <si>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</si>
  <si>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</si>
  <si>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</si>
  <si>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</si>
  <si>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</si>
  <si>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</si>
  <si>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</si>
  <si>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</si>
  <si>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</si>
  <si>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</si>
  <si>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</si>
  <si>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</si>
  <si>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</si>
  <si>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</si>
  <si>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</si>
  <si>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</si>
  <si>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</si>
  <si>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</si>
  <si>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</si>
  <si>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</si>
  <si>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</si>
  <si>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</si>
  <si>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</si>
  <si>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</si>
  <si>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</si>
  <si>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</si>
  <si>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</si>
  <si>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</si>
  <si>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</si>
  <si>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</si>
  <si>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</si>
  <si>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</si>
  <si>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Sikring, mindre avanceret (hegne, porte), Mek./EL</t>
  </si>
  <si>
    <t>Ø 250 mm &lt; Ledningsnet ≤ Ø 500mm</t>
  </si>
  <si>
    <t>Ledningsnet &gt; Ø 500 mm</t>
  </si>
  <si>
    <t>Skelbrønd, Konstruktioner</t>
  </si>
  <si>
    <t xml:space="preserve">Afregningsmålere, mekaniske </t>
  </si>
  <si>
    <t>Ø 50mm &lt; Ledningsnet ≤ Ø110 mm</t>
  </si>
  <si>
    <t>Inspektionsbrønd, Konstruktioner</t>
  </si>
  <si>
    <t>Køretøjer, små lastvogne (&lt; 3.500 kg.)</t>
  </si>
  <si>
    <t>Ø110 mm &lt; Ledningsnet ≤ Ø 250 mm</t>
  </si>
  <si>
    <t>Ejendomsskatter</t>
  </si>
  <si>
    <t>Selskabsskatter</t>
  </si>
  <si>
    <t>Udsholt Vandværk a.m.b.a.</t>
  </si>
  <si>
    <t>V193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</si>
</sst>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Udsholt Vandværk a.m.b.a.</v>
      </c>
      <c r="B1" s="56"/>
      <c r="C1" s="56"/>
      <c r="D1" s="56"/>
      <c r="E1" s="56"/>
    </row>
    <row r="2" spans="1:5" x14ac:dyDescent="0.25">
      <c r="A2" s="220" t="str">
        <f>'1. Forside'!A2</f>
        <v>V193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Udsholt Vandværk a.m.b.a.</v>
      </c>
      <c r="B1" s="26"/>
      <c r="C1" s="26"/>
      <c r="D1" s="26"/>
      <c r="E1" s="26"/>
    </row>
    <row r="2" spans="1:5" x14ac:dyDescent="0.25">
      <c r="A2" s="221" t="str">
        <f>'1. Forside'!A2</f>
        <v>V193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25000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46736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46736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Udsholt Vandværk a.m.b.a.</v>
      </c>
      <c r="B1" s="26"/>
      <c r="C1" s="26"/>
      <c r="D1" s="26"/>
      <c r="E1" s="26"/>
    </row>
    <row r="2" spans="1:5" x14ac:dyDescent="0.25">
      <c r="A2" s="221" t="str">
        <f>'1. Forside'!A2</f>
        <v>V193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-1746720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-1416382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-330338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-330338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Udsholt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9553480.01483435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3016896.4573111963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600165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9178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553167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4179406.4573111963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165000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165000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-3417726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-3417726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926680.45731119625</v>
      </c>
      <c r="D27" s="79" t="s">
        <v>0</v>
      </c>
      <c r="E27" s="10">
        <f>IF(C27&lt;0,0,-C27)</f>
        <v>-926680.45731119625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11036544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11036544</v>
      </c>
      <c r="D36" s="79" t="s">
        <v>0</v>
      </c>
      <c r="E36" s="10">
        <f>-C36</f>
        <v>-11036544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-2409744.4424768463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Udsholt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122452</v>
      </c>
      <c r="F7" s="222" t="s">
        <v>0</v>
      </c>
      <c r="G7" s="223">
        <v>185943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122452</v>
      </c>
      <c r="F11" s="226" t="s">
        <v>0</v>
      </c>
      <c r="G11" s="55">
        <f>E11+G7-G8-G9</f>
        <v>308395</v>
      </c>
      <c r="H11" s="226" t="s">
        <v>0</v>
      </c>
      <c r="I11" s="55">
        <f>G11+I7-I8-I9</f>
        <v>308395</v>
      </c>
      <c r="J11" s="226" t="s">
        <v>0</v>
      </c>
      <c r="K11" s="55">
        <f>K7-K8-K9+K10+I11</f>
        <v>308395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Udsholt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3801244.3796494044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-14444.728642667736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-190062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3596737.6510067368</v>
      </c>
      <c r="D13" s="79" t="s">
        <v>0</v>
      </c>
      <c r="E13" s="6">
        <f>C13</f>
        <v>3596737.6510067368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2870269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952168.68166666664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-243208.90999999997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investeringer'!F17</f>
        <v>265333.33333333337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3844562.105</v>
      </c>
      <c r="D19" s="79" t="s">
        <v>0</v>
      </c>
      <c r="E19" s="8">
        <f>C19</f>
        <v>3844562.105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178000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2154900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47000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665112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46736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3116748</v>
      </c>
      <c r="D29" s="79" t="s">
        <v>0</v>
      </c>
      <c r="E29" s="6">
        <f>C29</f>
        <v>3116748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-330338</v>
      </c>
      <c r="D31" s="79" t="s">
        <v>0</v>
      </c>
      <c r="E31" s="10">
        <f>C31</f>
        <v>-330338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-2409744.4424768463</v>
      </c>
      <c r="D33" s="79" t="s">
        <v>0</v>
      </c>
      <c r="E33" s="12">
        <f>C33</f>
        <v>-2409744.4424768463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7817965.31352989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289071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27.045138784346719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19.590568799810047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Udsholt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3801244.3796494044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3801244.3796494044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3801244.3796494044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-14444.728642667736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Udsholt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1981588.6951112344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3786799.6510067368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3801244.3796494044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1177540.9821774077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190062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Udsholt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101374304.80599791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2870269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2870269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Udsholt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>
        <v>2014</v>
      </c>
      <c r="D8" s="31">
        <v>25</v>
      </c>
      <c r="E8" s="32">
        <v>397240</v>
      </c>
      <c r="F8" s="34">
        <f t="shared" ref="F8:F12" si="0">E8/D8</f>
        <v>15889.6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2014</v>
      </c>
      <c r="D9" s="31">
        <v>75</v>
      </c>
      <c r="E9" s="32">
        <v>752146</v>
      </c>
      <c r="F9" s="34">
        <f t="shared" si="0"/>
        <v>10028.613333333333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2014</v>
      </c>
      <c r="D10" s="31">
        <v>75</v>
      </c>
      <c r="E10" s="32">
        <v>1716637</v>
      </c>
      <c r="F10" s="34">
        <f t="shared" si="0"/>
        <v>22888.493333333332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2014</v>
      </c>
      <c r="D11" s="31">
        <v>50</v>
      </c>
      <c r="E11" s="32">
        <v>272655</v>
      </c>
      <c r="F11" s="34">
        <f t="shared" si="0"/>
        <v>5453.1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>
        <v>2014</v>
      </c>
      <c r="D12" s="31">
        <v>8</v>
      </c>
      <c r="E12" s="32">
        <v>279047</v>
      </c>
      <c r="F12" s="34">
        <f t="shared" si="0"/>
        <v>34880.875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89140.681666666671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863028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952168.68166666664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Udsholt Vandværk a.m.b.a.</v>
      </c>
      <c r="B1" s="162"/>
      <c r="C1" s="162"/>
      <c r="D1" s="162"/>
      <c r="E1" s="162"/>
    </row>
    <row r="2" spans="1:5" x14ac:dyDescent="0.25">
      <c r="A2" s="1" t="str">
        <f>'1. Forside'!A2</f>
        <v>V193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230745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190745.27333333332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89140.681666666671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-243208.90999999997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Udsholt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75</v>
      </c>
      <c r="E8" s="32">
        <v>2000000</v>
      </c>
      <c r="F8" s="45">
        <f>E8/D8</f>
        <v>26666.666666666668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>
        <v>2015</v>
      </c>
      <c r="D9" s="31">
        <v>50</v>
      </c>
      <c r="E9" s="32">
        <v>500000</v>
      </c>
      <c r="F9" s="45">
        <f t="shared" ref="F9:F14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2015</v>
      </c>
      <c r="D10" s="31">
        <v>8</v>
      </c>
      <c r="E10" s="32">
        <v>1000000</v>
      </c>
      <c r="F10" s="45">
        <f t="shared" si="0"/>
        <v>125000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>
        <v>2016</v>
      </c>
      <c r="D11" s="31">
        <v>5</v>
      </c>
      <c r="E11" s="32">
        <v>200000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>
        <v>2016</v>
      </c>
      <c r="D12" s="31">
        <v>75</v>
      </c>
      <c r="E12" s="32">
        <v>2000000</v>
      </c>
      <c r="F12" s="45">
        <f t="shared" si="0"/>
        <v>26666.666666666668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>
        <v>2016</v>
      </c>
      <c r="D13" s="31">
        <v>50</v>
      </c>
      <c r="E13" s="32">
        <v>600000</v>
      </c>
      <c r="F13" s="45">
        <f t="shared" si="0"/>
        <v>12000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2016</v>
      </c>
      <c r="D14" s="31">
        <v>8</v>
      </c>
      <c r="E14" s="32">
        <v>200000</v>
      </c>
      <c r="F14" s="45">
        <f t="shared" si="0"/>
        <v>25000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161666.66666666669</v>
      </c>
      <c r="G15" s="47" t="s">
        <v>0</v>
      </c>
      <c r="H15" s="26"/>
    </row>
    <row r="16" spans="1:8" s="148" customFormat="1" x14ac:dyDescent="0.25">
      <c r="A16" s="26"/>
      <c r="B16" s="107" t="s">
        <v>131</v>
      </c>
      <c r="C16" s="168"/>
      <c r="D16" s="169"/>
      <c r="E16" s="170"/>
      <c r="F16" s="46">
        <f>SUMIF(C8:C14,"2016",F8:F14)</f>
        <v>103666.66666666667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265333.33333333337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Udsholt Vandværk a.m.b.a.</v>
      </c>
      <c r="B1" s="56"/>
      <c r="C1" s="56"/>
      <c r="D1" s="176"/>
      <c r="E1" s="56"/>
    </row>
    <row r="2" spans="1:5" x14ac:dyDescent="0.25">
      <c r="A2" s="220" t="str">
        <f>'1. Forside'!A2</f>
        <v>V193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33000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110000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178000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2154900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2154900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28000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47000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2768112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2103000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665112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2015-08-27T09:26:12Z</dcterms:modified>
</cp:coreProperties>
</file>