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9" i="2" l="1"/>
  <c r="F10" i="2"/>
  <c r="F11" i="2"/>
  <c r="F12" i="2"/>
  <c r="F13" i="2"/>
  <c r="F14" i="2"/>
  <c r="F15" i="2"/>
  <c r="F16" i="2"/>
  <c r="E31" i="19" l="1"/>
  <c r="C36" i="19" l="1"/>
  <c r="E36" i="19" s="1"/>
  <c r="F18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7" i="2" l="1"/>
  <c r="C9" i="12" l="1"/>
  <c r="C11" i="12" s="1"/>
  <c r="C31" i="8" s="1"/>
  <c r="E31" i="8" s="1"/>
  <c r="F8" i="2" l="1"/>
  <c r="F8" i="7"/>
  <c r="F17" i="7" s="1"/>
  <c r="F18" i="2" l="1"/>
  <c r="C9" i="10" s="1"/>
  <c r="C15" i="11" l="1"/>
  <c r="C28" i="8" s="1"/>
  <c r="C14" i="4"/>
  <c r="C26" i="8" s="1"/>
  <c r="C26" i="3"/>
  <c r="C24" i="8" s="1"/>
  <c r="F19" i="7"/>
  <c r="C18" i="8" s="1"/>
  <c r="C20" i="3"/>
  <c r="C23" i="8" s="1"/>
  <c r="C9" i="3"/>
  <c r="C21" i="8" s="1"/>
  <c r="C8" i="4"/>
  <c r="C25" i="8" s="1"/>
  <c r="C10" i="10"/>
  <c r="C17" i="8" s="1"/>
  <c r="F20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<sst xmlns="http://schemas.openxmlformats.org/spreadsheetml/2006/main" count="381" uniqueCount="200">
  <si>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</si>
  <si>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</si>
  <si>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</si>
  <si>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</si>
  <si>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</si>
  <si>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</si>
  <si>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</si>
  <si>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</si>
  <si>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</si>
  <si>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</si>
  <si>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</si>
  <si>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</si>
  <si>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</si>
  <si>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</si>
  <si>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</si>
  <si>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</si>
  <si>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</si>
  <si>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</si>
  <si>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</si>
  <si>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</si>
  <si>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</si>
  <si>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</si>
  <si>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</si>
  <si>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</si>
  <si>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</si>
  <si>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</si>
  <si>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</si>
  <si>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</si>
  <si>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</si>
  <si>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</si>
  <si>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</si>
  <si>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</si>
  <si>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</si>
  <si>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</si>
  <si>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</si>
  <si>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</si>
  <si>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</si>
  <si>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</si>
  <si>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</si>
  <si>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</si>
  <si>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</si>
  <si>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</si>
  <si>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</si>
  <si>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</si>
  <si>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</si>
  <si>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</si>
  <si>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</si>
  <si>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</si>
  <si>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</si>
  <si>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</si>
  <si>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</si>
  <si>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</si>
  <si>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</si>
  <si>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</si>
  <si>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</si>
  <si>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</si>
  <si>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</si>
  <si>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</si>
  <si>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</si>
  <si>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</si>
  <si>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</si>
  <si>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</si>
  <si>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</si>
  <si>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</si>
  <si>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</si>
  <si>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</si>
  <si>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</si>
  <si>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</si>
  <si>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</si>
  <si>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</si>
  <si>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</si>
  <si>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</si>
  <si>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</si>
  <si>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</si>
  <si>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</si>
  <si>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</si>
  <si>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</si>
  <si>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</si>
  <si>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</si>
  <si>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</si>
  <si>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</si>
  <si>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</si>
  <si>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</si>
  <si>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</si>
  <si>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</si>
  <si>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</si>
  <si>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</si>
  <si>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</si>
  <si>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</si>
  <si>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</si>
  <si>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</si>
  <si>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</si>
  <si>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</si>
  <si>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</si>
  <si>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</si>
  <si>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</si>
  <si>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</si>
  <si>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</si>
  <si>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</si>
  <si>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</si>
  <si>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</si>
  <si>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</si>
  <si>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</si>
  <si>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</si>
  <si>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</si>
  <si>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</si>
  <si>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</si>
  <si>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</si>
  <si>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</si>
  <si>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</si>
  <si>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</si>
  <si>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</si>
  <si>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</si>
  <si>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</si>
  <si>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</si>
  <si>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</si>
  <si>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</si>
  <si>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</si>
  <si>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</si>
  <si>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</si>
  <si>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</si>
  <si>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</si>
  <si>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</si>
  <si>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</si>
  <si>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</si>
  <si>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</si>
  <si>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</si>
  <si>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</si>
  <si>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</si>
  <si>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</si>
  <si>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</si>
  <si>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</si>
  <si>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</si>
  <si>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</si>
  <si>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</si>
  <si>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</si>
  <si>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</si>
  <si>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</si>
  <si>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</si>
  <si>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</si>
  <si>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</si>
  <si>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</si>
  <si>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</si>
  <si>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</si>
  <si>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</si>
  <si>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</si>
  <si>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</si>
  <si>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</si>
  <si>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</si>
  <si>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</si>
  <si>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</si>
  <si>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</si>
  <si>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</si>
  <si>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</si>
  <si>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</si>
  <si>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</si>
  <si>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</si>
  <si>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</si>
  <si>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</si>
  <si>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</si>
  <si>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</si>
  <si>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</si>
  <si>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</si>
  <si>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</si>
  <si>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</si>
  <si>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</si>
  <si>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</si>
  <si>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</si>
  <si>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</si>
  <si>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</si>
  <si>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</si>
  <si>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</si>
  <si>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</si>
  <si>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</si>
  <si>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</si>
  <si>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</si>
  <si>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</si>
  <si>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</si>
  <si>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</si>
  <si>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</si>
  <si>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</si>
  <si>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</si>
  <si>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Ø110 mm &lt; Ledningsnet ≤ Ø 250 mm</t>
  </si>
  <si>
    <t>Instrumenter (flowmåler+tryk transducer+alarmer)</t>
  </si>
  <si>
    <t>Elanlæg</t>
  </si>
  <si>
    <t>Stik på ledningsnet, Konstruktioner</t>
  </si>
  <si>
    <t>Ø 50mm &lt; Ledningsnet ≤ Ø110 mm</t>
  </si>
  <si>
    <t>Manifold</t>
  </si>
  <si>
    <t>Kort over ledningsnet</t>
  </si>
  <si>
    <t>Grundvandsbeskyttelse</t>
  </si>
  <si>
    <t>Sikring, avanceret (hegne, porte og overvågningssystemer), SRO</t>
  </si>
  <si>
    <t>SRO anlæg</t>
  </si>
  <si>
    <t>Køretøjer, små lastvogne (&lt; 3.500 kg.)</t>
  </si>
  <si>
    <t>Køretøjer, entreprenørmaskiner</t>
  </si>
  <si>
    <t>SRO-brønd/kvarterbrønd/sektionsbrønd, Mek./EL</t>
  </si>
  <si>
    <t>Selskabsskatter</t>
  </si>
  <si>
    <t>Ulsted-Ålebæk Vandværk a.m.b.a.</t>
  </si>
  <si>
    <t>V195</t>
  </si>
  <si>
    <r>
      <t xml:space="preserve">Afgift for ledningsført vand </t>
    </r>
    <r>
      <rPr>
        <sz val="10"/>
        <color rgb="FFFF0000"/>
        <rFont val="Times New Roman"/>
        <family val="1"/>
      </rPr>
      <t/>
    </r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</si>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</sst>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9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8" fillId="2" borderId="0" xfId="0" applyFont="1" applyFill="1" applyProtection="1"/>
    <xf numFmtId="0" fontId="68" fillId="56" borderId="0" xfId="0" applyFont="1" applyFill="1" applyProtection="1"/>
    <xf numFmtId="165" fontId="68" fillId="56" borderId="0" xfId="1" applyNumberFormat="1" applyFont="1" applyFill="1" applyAlignment="1" applyProtection="1">
      <alignment wrapText="1"/>
    </xf>
    <xf numFmtId="0" fontId="68" fillId="56" borderId="0" xfId="0" applyFont="1" applyFill="1" applyAlignment="1" applyProtection="1">
      <alignment horizontal="left" wrapText="1"/>
    </xf>
    <xf numFmtId="3" fontId="68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Ulsted-Ålebæk Vandværk a.m.b.a.</v>
      </c>
      <c r="B1" s="56"/>
      <c r="C1" s="56"/>
      <c r="D1" s="56"/>
      <c r="E1" s="56"/>
    </row>
    <row r="2" spans="1:5" x14ac:dyDescent="0.25">
      <c r="A2" s="220" t="str">
        <f>'1. Forside'!A2</f>
        <v>V195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189</v>
      </c>
      <c r="C7" s="51">
        <v>389000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389000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344273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351000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-6727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Ulsted-Ålebæk Vandværk a.m.b.a.</v>
      </c>
      <c r="B1" s="26"/>
      <c r="C1" s="26"/>
      <c r="D1" s="26"/>
      <c r="E1" s="26"/>
    </row>
    <row r="2" spans="1:5" x14ac:dyDescent="0.25">
      <c r="A2" s="221" t="str">
        <f>'1. Forside'!A2</f>
        <v>V195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5000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-14877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-60000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45123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Ulsted-Ålebæk Vandværk a.m.b.a.</v>
      </c>
      <c r="B1" s="26"/>
      <c r="C1" s="26"/>
      <c r="D1" s="26"/>
      <c r="E1" s="26"/>
    </row>
    <row r="2" spans="1:5" x14ac:dyDescent="0.25">
      <c r="A2" s="221" t="str">
        <f>'1. Forside'!A2</f>
        <v>V195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-1039402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-756651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-282751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3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-94250.333333333328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Ulsted-Ålebæk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5947726.7279644404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1806307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167916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86916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172987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2234126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102480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102480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-2328180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-2328180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8426</v>
      </c>
      <c r="D27" s="79" t="s">
        <v>0</v>
      </c>
      <c r="E27" s="10">
        <f>IF(C27&lt;0,0,-C27)</f>
        <v>-8426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5706276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5706276</v>
      </c>
      <c r="D36" s="79" t="s">
        <v>0</v>
      </c>
      <c r="E36" s="10">
        <f>-C36</f>
        <v>-5706276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233024.72796444036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Ulsted-Ålebæk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V195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9352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9352</v>
      </c>
      <c r="H11" s="226" t="s">
        <v>0</v>
      </c>
      <c r="I11" s="55">
        <f>G11+I7-I8-I9</f>
        <v>9352</v>
      </c>
      <c r="J11" s="226" t="s">
        <v>0</v>
      </c>
      <c r="K11" s="55">
        <f>K7-K8-K9+K10+I11</f>
        <v>9352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Ulsted-Ålebæk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2055759.0564637682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-7811.8844145623189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2047947.172049206</v>
      </c>
      <c r="D13" s="79" t="s">
        <v>0</v>
      </c>
      <c r="E13" s="6">
        <f>C13</f>
        <v>2047947.172049206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1791545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199</v>
      </c>
      <c r="C16" s="14">
        <f>'6. Gennemførte investeringer'!F20</f>
        <v>240586.94999999998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20384.233333333294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investeringer'!F19</f>
        <v>202666.66666666666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2255182.85</v>
      </c>
      <c r="D19" s="79" t="s">
        <v>0</v>
      </c>
      <c r="E19" s="8">
        <f>C19</f>
        <v>2255182.85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184000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1474000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40000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451345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389000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-6727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45123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2571741</v>
      </c>
      <c r="D29" s="79" t="s">
        <v>0</v>
      </c>
      <c r="E29" s="6">
        <f>C29</f>
        <v>2571741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-94250.333333333328</v>
      </c>
      <c r="D31" s="79" t="s">
        <v>0</v>
      </c>
      <c r="E31" s="10">
        <f>C31</f>
        <v>-94250.333333333328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233024.72796444036</v>
      </c>
      <c r="D33" s="79" t="s">
        <v>0</v>
      </c>
      <c r="E33" s="12">
        <f>C33</f>
        <v>233024.72796444036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7013645.4166803136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265429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26.423809819877683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20.870535686305239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Ulsted-Ålebæk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V195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2055759.0564637682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2055759.0564637682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2055759.0564637682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-7811.8844145623189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Ulsted-Ålebæk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1669687.5056598727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2047947.172049206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2055759.0564637682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71129.263353646384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Ulsted-Ålebæk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84049815.91102539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1791545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1791545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Ulsted-Ålebæk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30</v>
      </c>
      <c r="E8" s="32">
        <v>646689</v>
      </c>
      <c r="F8" s="34">
        <f t="shared" ref="F8:F17" si="0">E8/D8</f>
        <v>21556.3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2014</v>
      </c>
      <c r="D9" s="31">
        <v>30</v>
      </c>
      <c r="E9" s="32">
        <v>282928</v>
      </c>
      <c r="F9" s="34">
        <f t="shared" ref="F9:F16" si="1">E9/D9</f>
        <v>9430.9333333333325</v>
      </c>
      <c r="G9" s="35" t="s">
        <v>0</v>
      </c>
      <c r="H9" s="26"/>
    </row>
    <row r="10" spans="1:8" s="148" customFormat="1" x14ac:dyDescent="0.25">
      <c r="A10" s="26"/>
      <c r="B10" s="29" t="s">
        <v>187</v>
      </c>
      <c r="C10" s="30">
        <v>2014</v>
      </c>
      <c r="D10" s="31">
        <v>30</v>
      </c>
      <c r="E10" s="32">
        <v>92300</v>
      </c>
      <c r="F10" s="34">
        <f t="shared" si="1"/>
        <v>3076.6666666666665</v>
      </c>
      <c r="G10" s="35" t="s">
        <v>0</v>
      </c>
      <c r="H10" s="26"/>
    </row>
    <row r="11" spans="1:8" s="148" customFormat="1" x14ac:dyDescent="0.25">
      <c r="A11" s="26"/>
      <c r="B11" s="29" t="s">
        <v>182</v>
      </c>
      <c r="C11" s="30">
        <v>2014</v>
      </c>
      <c r="D11" s="31">
        <v>75</v>
      </c>
      <c r="E11" s="32">
        <v>239217</v>
      </c>
      <c r="F11" s="34">
        <f t="shared" si="1"/>
        <v>3189.56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>
        <v>2014</v>
      </c>
      <c r="D12" s="31">
        <v>10</v>
      </c>
      <c r="E12" s="32">
        <v>12125</v>
      </c>
      <c r="F12" s="34">
        <f t="shared" si="1"/>
        <v>1212.5</v>
      </c>
      <c r="G12" s="35" t="s">
        <v>0</v>
      </c>
      <c r="H12" s="26"/>
    </row>
    <row r="13" spans="1:8" s="148" customFormat="1" x14ac:dyDescent="0.25">
      <c r="A13" s="26"/>
      <c r="B13" s="29" t="s">
        <v>188</v>
      </c>
      <c r="C13" s="30">
        <v>2014</v>
      </c>
      <c r="D13" s="31">
        <v>5</v>
      </c>
      <c r="E13" s="32">
        <v>111556</v>
      </c>
      <c r="F13" s="34">
        <f t="shared" si="1"/>
        <v>22311.200000000001</v>
      </c>
      <c r="G13" s="35" t="s">
        <v>0</v>
      </c>
      <c r="H13" s="26"/>
    </row>
    <row r="14" spans="1:8" s="148" customFormat="1" x14ac:dyDescent="0.25">
      <c r="A14" s="26"/>
      <c r="B14" s="29" t="s">
        <v>184</v>
      </c>
      <c r="C14" s="30">
        <v>2014</v>
      </c>
      <c r="D14" s="31">
        <v>20</v>
      </c>
      <c r="E14" s="32">
        <v>17215</v>
      </c>
      <c r="F14" s="34">
        <f t="shared" si="1"/>
        <v>860.75</v>
      </c>
      <c r="G14" s="35" t="s">
        <v>0</v>
      </c>
      <c r="H14" s="26"/>
    </row>
    <row r="15" spans="1:8" s="148" customFormat="1" x14ac:dyDescent="0.25">
      <c r="A15" s="26"/>
      <c r="B15" s="29" t="s">
        <v>185</v>
      </c>
      <c r="C15" s="30">
        <v>2014</v>
      </c>
      <c r="D15" s="31">
        <v>75</v>
      </c>
      <c r="E15" s="32">
        <v>207666</v>
      </c>
      <c r="F15" s="34">
        <f t="shared" si="1"/>
        <v>2768.88</v>
      </c>
      <c r="G15" s="35" t="s">
        <v>0</v>
      </c>
      <c r="H15" s="26"/>
    </row>
    <row r="16" spans="1:8" s="148" customFormat="1" x14ac:dyDescent="0.25">
      <c r="A16" s="26"/>
      <c r="B16" s="29" t="s">
        <v>186</v>
      </c>
      <c r="C16" s="30">
        <v>2014</v>
      </c>
      <c r="D16" s="31">
        <v>75</v>
      </c>
      <c r="E16" s="32">
        <v>577073</v>
      </c>
      <c r="F16" s="34">
        <f t="shared" si="1"/>
        <v>7694.3066666666664</v>
      </c>
      <c r="G16" s="35" t="s">
        <v>0</v>
      </c>
      <c r="H16" s="26"/>
    </row>
    <row r="17" spans="1:8" s="148" customFormat="1" x14ac:dyDescent="0.25">
      <c r="A17" s="26"/>
      <c r="B17" s="29" t="s">
        <v>182</v>
      </c>
      <c r="C17" s="30">
        <v>2014</v>
      </c>
      <c r="D17" s="31">
        <v>75</v>
      </c>
      <c r="E17" s="32">
        <v>424339</v>
      </c>
      <c r="F17" s="34">
        <f t="shared" si="0"/>
        <v>5657.8533333333335</v>
      </c>
      <c r="G17" s="35" t="s">
        <v>0</v>
      </c>
      <c r="H17" s="26"/>
    </row>
    <row r="18" spans="1:8" s="148" customFormat="1" x14ac:dyDescent="0.25">
      <c r="A18" s="26"/>
      <c r="B18" s="23" t="s">
        <v>71</v>
      </c>
      <c r="C18" s="158"/>
      <c r="D18" s="158"/>
      <c r="E18" s="158"/>
      <c r="F18" s="36">
        <f>SUM(F8:F17)</f>
        <v>77758.949999999983</v>
      </c>
      <c r="G18" s="37" t="s">
        <v>0</v>
      </c>
      <c r="H18" s="26"/>
    </row>
    <row r="19" spans="1:8" s="148" customFormat="1" x14ac:dyDescent="0.25">
      <c r="A19" s="26"/>
      <c r="B19" s="107" t="s">
        <v>132</v>
      </c>
      <c r="C19" s="159"/>
      <c r="D19" s="159"/>
      <c r="E19" s="159"/>
      <c r="F19" s="66">
        <v>162828</v>
      </c>
      <c r="G19" s="37" t="s">
        <v>0</v>
      </c>
      <c r="H19" s="26"/>
    </row>
    <row r="20" spans="1:8" s="148" customFormat="1" x14ac:dyDescent="0.25">
      <c r="A20" s="26"/>
      <c r="B20" s="39" t="s">
        <v>68</v>
      </c>
      <c r="C20" s="160"/>
      <c r="D20" s="160"/>
      <c r="E20" s="161"/>
      <c r="F20" s="38">
        <f>F18+F19</f>
        <v>240586.94999999998</v>
      </c>
      <c r="G20" s="38" t="s">
        <v>0</v>
      </c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hidden="1" x14ac:dyDescent="0.25"/>
    <row r="25" spans="1:8" s="148" customFormat="1" hidden="1" x14ac:dyDescent="0.25"/>
    <row r="26" spans="1:8" s="148" customFormat="1" hidden="1" x14ac:dyDescent="0.25"/>
    <row r="27" spans="1:8" s="148" customFormat="1" ht="14.45" hidden="1" customHeight="1" x14ac:dyDescent="0.25"/>
    <row r="28" spans="1:8" s="148" customFormat="1" ht="14.4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Ulsted-Ålebæk Vandværk a.m.b.a.</v>
      </c>
      <c r="B1" s="162"/>
      <c r="C1" s="162"/>
      <c r="D1" s="162"/>
      <c r="E1" s="162"/>
    </row>
    <row r="2" spans="1:5" x14ac:dyDescent="0.25">
      <c r="A2" s="1" t="str">
        <f>'1. Forside'!A2</f>
        <v>V195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50167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84966.666666666672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investeringer'!F18</f>
        <v>77758.949999999983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20384.233333333294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Ulsted-Ålebæk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190</v>
      </c>
      <c r="C8" s="30">
        <v>2015</v>
      </c>
      <c r="D8" s="31">
        <v>10</v>
      </c>
      <c r="E8" s="32">
        <v>100000</v>
      </c>
      <c r="F8" s="45">
        <f>E8/D8</f>
        <v>10000</v>
      </c>
      <c r="G8" s="35" t="s">
        <v>0</v>
      </c>
      <c r="H8" s="26"/>
    </row>
    <row r="9" spans="1:8" s="148" customFormat="1" x14ac:dyDescent="0.25">
      <c r="A9" s="26"/>
      <c r="B9" s="29" t="s">
        <v>191</v>
      </c>
      <c r="C9" s="30">
        <v>2015</v>
      </c>
      <c r="D9" s="31">
        <v>10</v>
      </c>
      <c r="E9" s="32">
        <v>60000</v>
      </c>
      <c r="F9" s="45">
        <f t="shared" ref="F9:F16" si="0">E9/D9</f>
        <v>6000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>
        <v>2015</v>
      </c>
      <c r="D10" s="31">
        <v>75</v>
      </c>
      <c r="E10" s="32">
        <v>1300000</v>
      </c>
      <c r="F10" s="45">
        <f t="shared" si="0"/>
        <v>17333.333333333332</v>
      </c>
      <c r="G10" s="35" t="s">
        <v>0</v>
      </c>
      <c r="H10" s="26"/>
    </row>
    <row r="11" spans="1:8" s="148" customFormat="1" x14ac:dyDescent="0.25">
      <c r="A11" s="26"/>
      <c r="B11" s="29" t="s">
        <v>181</v>
      </c>
      <c r="C11" s="30">
        <v>2015</v>
      </c>
      <c r="D11" s="31">
        <v>30</v>
      </c>
      <c r="E11" s="32">
        <v>800000</v>
      </c>
      <c r="F11" s="45">
        <f t="shared" si="0"/>
        <v>26666.666666666668</v>
      </c>
      <c r="G11" s="35" t="s">
        <v>0</v>
      </c>
      <c r="H11" s="26"/>
    </row>
    <row r="12" spans="1:8" s="148" customFormat="1" x14ac:dyDescent="0.25">
      <c r="A12" s="26"/>
      <c r="B12" s="29" t="s">
        <v>192</v>
      </c>
      <c r="C12" s="30">
        <v>2016</v>
      </c>
      <c r="D12" s="31">
        <v>5</v>
      </c>
      <c r="E12" s="32">
        <v>230000</v>
      </c>
      <c r="F12" s="45">
        <f t="shared" si="0"/>
        <v>46000</v>
      </c>
      <c r="G12" s="35" t="s">
        <v>0</v>
      </c>
      <c r="H12" s="26"/>
    </row>
    <row r="13" spans="1:8" s="148" customFormat="1" x14ac:dyDescent="0.25">
      <c r="A13" s="26"/>
      <c r="B13" s="29" t="s">
        <v>193</v>
      </c>
      <c r="C13" s="30">
        <v>2016</v>
      </c>
      <c r="D13" s="31">
        <v>5</v>
      </c>
      <c r="E13" s="32">
        <v>280000</v>
      </c>
      <c r="F13" s="45">
        <f t="shared" si="0"/>
        <v>56000</v>
      </c>
      <c r="G13" s="35" t="s">
        <v>0</v>
      </c>
      <c r="H13" s="26"/>
    </row>
    <row r="14" spans="1:8" s="148" customFormat="1" x14ac:dyDescent="0.25">
      <c r="A14" s="26"/>
      <c r="B14" s="29" t="s">
        <v>190</v>
      </c>
      <c r="C14" s="30">
        <v>2016</v>
      </c>
      <c r="D14" s="31">
        <v>10</v>
      </c>
      <c r="E14" s="32">
        <v>100000</v>
      </c>
      <c r="F14" s="45">
        <f t="shared" si="0"/>
        <v>10000</v>
      </c>
      <c r="G14" s="35" t="s">
        <v>0</v>
      </c>
      <c r="H14" s="26"/>
    </row>
    <row r="15" spans="1:8" s="148" customFormat="1" x14ac:dyDescent="0.25">
      <c r="A15" s="26"/>
      <c r="B15" s="29" t="s">
        <v>194</v>
      </c>
      <c r="C15" s="30">
        <v>2016</v>
      </c>
      <c r="D15" s="31">
        <v>15</v>
      </c>
      <c r="E15" s="32">
        <v>140000</v>
      </c>
      <c r="F15" s="45">
        <f t="shared" si="0"/>
        <v>9333.3333333333339</v>
      </c>
      <c r="G15" s="35" t="s">
        <v>0</v>
      </c>
      <c r="H15" s="26"/>
    </row>
    <row r="16" spans="1:8" s="148" customFormat="1" x14ac:dyDescent="0.25">
      <c r="A16" s="26"/>
      <c r="B16" s="29" t="s">
        <v>186</v>
      </c>
      <c r="C16" s="30">
        <v>2016</v>
      </c>
      <c r="D16" s="31">
        <v>75</v>
      </c>
      <c r="E16" s="32">
        <v>1600000</v>
      </c>
      <c r="F16" s="45">
        <f t="shared" si="0"/>
        <v>21333.333333333332</v>
      </c>
      <c r="G16" s="35" t="s">
        <v>0</v>
      </c>
      <c r="H16" s="26"/>
    </row>
    <row r="17" spans="1:8" s="148" customFormat="1" x14ac:dyDescent="0.25">
      <c r="A17" s="26"/>
      <c r="B17" s="109" t="s">
        <v>72</v>
      </c>
      <c r="C17" s="165"/>
      <c r="D17" s="166"/>
      <c r="E17" s="167"/>
      <c r="F17" s="46">
        <f>SUMIF(C8:C16,"2015",F8:F16)</f>
        <v>60000</v>
      </c>
      <c r="G17" s="47" t="s">
        <v>0</v>
      </c>
      <c r="H17" s="26"/>
    </row>
    <row r="18" spans="1:8" s="148" customFormat="1" x14ac:dyDescent="0.25">
      <c r="A18" s="26"/>
      <c r="B18" s="107" t="s">
        <v>130</v>
      </c>
      <c r="C18" s="168"/>
      <c r="D18" s="169"/>
      <c r="E18" s="170"/>
      <c r="F18" s="46">
        <f>SUMIF(C8:C16,"2016",F8:F16)</f>
        <v>142666.66666666666</v>
      </c>
      <c r="G18" s="47" t="s">
        <v>0</v>
      </c>
      <c r="H18" s="26"/>
    </row>
    <row r="19" spans="1:8" s="148" customFormat="1" x14ac:dyDescent="0.25">
      <c r="A19" s="26"/>
      <c r="B19" s="50" t="s">
        <v>36</v>
      </c>
      <c r="C19" s="171"/>
      <c r="D19" s="172"/>
      <c r="E19" s="172"/>
      <c r="F19" s="48">
        <f>F17+F18</f>
        <v>202666.66666666666</v>
      </c>
      <c r="G19" s="49" t="s">
        <v>0</v>
      </c>
      <c r="H19" s="26"/>
    </row>
    <row r="20" spans="1:8" s="148" customFormat="1" x14ac:dyDescent="0.25">
      <c r="A20" s="26"/>
      <c r="B20" s="26"/>
      <c r="C20" s="164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173"/>
      <c r="G22" s="173"/>
      <c r="H22" s="26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t="12" hidden="1" customHeight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Ulsted-Ålebæk Vandværk a.m.b.a.</v>
      </c>
      <c r="B1" s="56"/>
      <c r="C1" s="56"/>
      <c r="D1" s="176"/>
      <c r="E1" s="56"/>
    </row>
    <row r="2" spans="1:5" x14ac:dyDescent="0.25">
      <c r="A2" s="220" t="str">
        <f>'1. Forside'!A2</f>
        <v>V195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206" t="s">
        <v>195</v>
      </c>
      <c r="C8" s="51">
        <v>150000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184000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198</v>
      </c>
      <c r="C13" s="180">
        <v>1474000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1474000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20000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20000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40000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1962345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1511000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451345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Martin Bruun</cp:lastModifiedBy>
  <cp:lastPrinted>2015-05-11T13:46:52Z</cp:lastPrinted>
  <dcterms:created xsi:type="dcterms:W3CDTF">2014-01-17T08:54:17Z</dcterms:created>
  <dcterms:modified xsi:type="dcterms:W3CDTF">2015-09-17T12:10:56Z</dcterms:modified>
</cp:coreProperties>
</file>