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6" l="1"/>
  <c r="G3" i="16"/>
  <c r="E3" i="16"/>
  <c r="F3" i="17" l="1"/>
  <c r="G3" i="17"/>
  <c r="F4" i="16" l="1"/>
  <c r="G4" i="16"/>
  <c r="J3" i="16" s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F5" i="16"/>
  <c r="J3" i="24"/>
  <c r="M3" i="24" s="1"/>
  <c r="E5" i="16"/>
  <c r="H3" i="16" s="1"/>
  <c r="F6" i="16"/>
  <c r="E6" i="16"/>
  <c r="G5" i="16"/>
  <c r="I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<sst xmlns="http://schemas.openxmlformats.org/spreadsheetml/2006/main" count="115" uniqueCount="77">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</sst>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4816657.4551186664</v>
      </c>
      <c r="C2" t="s">
        <v>11</v>
      </c>
    </row>
    <row r="3" spans="1:3" s="2" customFormat="1" x14ac:dyDescent="0.25">
      <c r="A3" s="5" t="s">
        <v>8</v>
      </c>
      <c r="B3" s="37">
        <f>'Miljø- og servicemål'!K3</f>
        <v>510963.56569333334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58164.680533333332</v>
      </c>
      <c r="C4" t="s">
        <v>11</v>
      </c>
    </row>
    <row r="5" spans="1:3" s="26" customFormat="1" x14ac:dyDescent="0.25">
      <c r="A5" s="3" t="s">
        <v>12</v>
      </c>
      <c r="B5" s="49">
        <f>SUM(B2:B4)</f>
        <v>5385785.7013453338</v>
      </c>
      <c r="C5" s="64" t="s">
        <v>11</v>
      </c>
    </row>
    <row r="6" spans="1:3" x14ac:dyDescent="0.25">
      <c r="A6" s="48" t="s">
        <v>0</v>
      </c>
      <c r="B6" s="39">
        <f>Investeringer!E3</f>
        <v>4745457.328335816</v>
      </c>
      <c r="C6" s="23" t="s">
        <v>11</v>
      </c>
    </row>
    <row r="7" spans="1:3" x14ac:dyDescent="0.25">
      <c r="A7" s="4" t="s">
        <v>1</v>
      </c>
      <c r="B7" s="36">
        <f>Investeringer!F3</f>
        <v>1433263.3789074116</v>
      </c>
      <c r="C7" t="s">
        <v>11</v>
      </c>
    </row>
    <row r="8" spans="1:3" x14ac:dyDescent="0.25">
      <c r="A8" s="4" t="s">
        <v>2</v>
      </c>
      <c r="B8" s="36">
        <f>Investeringer!G3</f>
        <v>116666.66666666666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155744.33333333334</v>
      </c>
      <c r="C9" t="s">
        <v>11</v>
      </c>
    </row>
    <row r="10" spans="1:3" s="22" customFormat="1" x14ac:dyDescent="0.25">
      <c r="A10" s="3" t="s">
        <v>49</v>
      </c>
      <c r="B10" s="49">
        <f>SUM(B6:B9)</f>
        <v>6451131.7072432274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5611817</v>
      </c>
      <c r="C11" t="s">
        <v>11</v>
      </c>
    </row>
    <row r="12" spans="1:3" s="22" customFormat="1" x14ac:dyDescent="0.25">
      <c r="A12" s="3" t="s">
        <v>71</v>
      </c>
      <c r="B12" s="49">
        <f>SUM(B11:B11)</f>
        <v>5611817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17448734.408588562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17603186.06890244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72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4422056</v>
      </c>
      <c r="C2" s="50">
        <v>0</v>
      </c>
      <c r="D2" s="50">
        <f>B2+C2</f>
        <v>4422056</v>
      </c>
      <c r="E2" s="51">
        <f>D2</f>
        <v>4422056</v>
      </c>
      <c r="F2" s="50">
        <v>5419508.9043420739</v>
      </c>
      <c r="G2" s="50">
        <v>0</v>
      </c>
      <c r="H2" s="50">
        <f>F2-G2</f>
        <v>5419508.9043420739</v>
      </c>
      <c r="I2" s="50">
        <f>AVERAGEIF(E2:E4,"&lt;&gt;0")</f>
        <v>4816657.4551186664</v>
      </c>
      <c r="J2" s="50">
        <v>3233262.3770338292</v>
      </c>
      <c r="K2" s="40">
        <f>IF(H2&gt;I2,IF(I2&gt;J2,I2,J2),H2)</f>
        <v>4816657.4551186664</v>
      </c>
    </row>
    <row r="3" spans="1:11" s="23" customFormat="1" x14ac:dyDescent="0.25">
      <c r="A3" s="28">
        <v>2014</v>
      </c>
      <c r="B3" s="50">
        <v>4887083</v>
      </c>
      <c r="C3" s="50"/>
      <c r="D3" s="50">
        <f t="shared" ref="D3:D4" si="0">B3+C3</f>
        <v>4887083</v>
      </c>
      <c r="E3" s="51">
        <f>D3*Pristalsregulering!C7</f>
        <v>4890992.6663999995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5056963</v>
      </c>
      <c r="C4" s="50"/>
      <c r="D4" s="50">
        <f t="shared" si="0"/>
        <v>5056963</v>
      </c>
      <c r="E4" s="51">
        <f>D4*Pristalsregulering!$C$6*Pristalsregulering!$C$7</f>
        <v>5136923.6989559988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6" customWidth="1"/>
    <col min="6" max="7" width="30.7109375" customWidth="1"/>
    <col min="8" max="8" width="30.7109375" style="56" customWidth="1"/>
    <col min="9" max="10" width="30.7109375" customWidth="1"/>
    <col min="11" max="11" width="30.7109375" style="56" customWidth="1"/>
    <col min="12" max="12" width="9.140625" hidden="1" customWidth="1"/>
    <col min="95" max="95" width="9.140625" hidden="1"/>
    <col min="100" max="100" width="9.140625" hidden="1"/>
    <col min="117" max="117" width="9.140625" hidden="1"/>
    <col min="122" max="122" width="9.140625" hidden="1"/>
    <col min="178" max="178" width="9.140625" hidden="1"/>
    <col min="183" max="183" width="9.140625" hidden="1"/>
    <col min="200" max="200" width="9.140625" hidden="1"/>
    <col min="205" max="205" width="9.140625" hidden="1"/>
    <col min="210" max="210" width="9.140625" hidden="1"/>
    <col min="222" max="222" width="9.140625" hidden="1"/>
    <col min="227" max="227" width="9.140625" hidden="1"/>
    <col min="232" max="232" width="9.140625" hidden="1"/>
    <col min="261" max="261" width="9.140625" hidden="1"/>
    <col min="266" max="266" width="9.140625" hidden="1"/>
    <col min="283" max="283" width="9.140625" hidden="1"/>
    <col min="288" max="288" width="9.140625" hidden="1"/>
    <col min="293" max="293" width="9.140625" hidden="1"/>
    <col min="305" max="305" width="9.140625" hidden="1"/>
    <col min="310" max="310" width="9.140625" hidden="1"/>
    <col min="315" max="315" width="9.140625" hidden="1"/>
    <col min="320" max="320" width="9.140625" hidden="1"/>
    <col min="327" max="327" width="9.140625" hidden="1"/>
    <col min="332" max="332" width="9.140625" hidden="1"/>
    <col min="337" max="337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74</v>
      </c>
      <c r="C1" s="33"/>
      <c r="D1" s="33"/>
      <c r="E1" s="76" t="s">
        <v>75</v>
      </c>
      <c r="F1" s="10"/>
      <c r="G1" s="10"/>
      <c r="H1" s="76" t="s">
        <v>76</v>
      </c>
      <c r="I1" s="10"/>
      <c r="J1" s="10"/>
      <c r="K1" s="65"/>
    </row>
    <row r="2" spans="1:11" ht="30.75" thickTop="1" x14ac:dyDescent="0.25">
      <c r="A2" s="17" t="s">
        <v>13</v>
      </c>
      <c r="B2" s="34" t="s">
        <v>57</v>
      </c>
      <c r="C2" s="35" t="s">
        <v>23</v>
      </c>
      <c r="D2" s="35" t="s">
        <v>24</v>
      </c>
      <c r="E2" s="57" t="s">
        <v>22</v>
      </c>
      <c r="F2" s="35" t="s">
        <v>23</v>
      </c>
      <c r="G2" s="35" t="s">
        <v>24</v>
      </c>
      <c r="H2" s="58" t="s">
        <v>22</v>
      </c>
      <c r="I2" s="35" t="s">
        <v>23</v>
      </c>
      <c r="J2" s="35" t="s">
        <v>24</v>
      </c>
      <c r="K2" s="54" t="s">
        <v>25</v>
      </c>
    </row>
    <row r="3" spans="1:11" s="22" customFormat="1" x14ac:dyDescent="0.25">
      <c r="A3" s="28">
        <v>2016</v>
      </c>
      <c r="B3" s="74"/>
      <c r="C3" s="75">
        <v>10000</v>
      </c>
      <c r="D3" s="75">
        <v>414690</v>
      </c>
      <c r="E3" s="46">
        <f t="shared" ref="E3" si="0">B3</f>
        <v>0</v>
      </c>
      <c r="F3" s="36">
        <f>C3</f>
        <v>10000</v>
      </c>
      <c r="G3" s="36">
        <f>D3</f>
        <v>414690</v>
      </c>
      <c r="H3" s="46">
        <f>IF(E4=0,0,AVERAGEIF(E4:E6,"&lt;&gt;0"))+E3</f>
        <v>86273.565693333323</v>
      </c>
      <c r="I3" s="39">
        <f>IF(F4=0,0,AVERAGEIF(F4:F6,"&lt;&gt;0"))+F3</f>
        <v>10000</v>
      </c>
      <c r="J3" s="39">
        <f>IF(G4=0,0,AVERAGEIF(G4:G6,"&lt;&gt;0"))+G3</f>
        <v>414690</v>
      </c>
      <c r="K3" s="59">
        <f>SUM(H3:J3)</f>
        <v>510963.56569333334</v>
      </c>
    </row>
    <row r="4" spans="1:11" x14ac:dyDescent="0.25">
      <c r="A4" s="28">
        <v>2015</v>
      </c>
      <c r="B4" s="36">
        <v>133912</v>
      </c>
      <c r="C4" s="36"/>
      <c r="D4" s="36"/>
      <c r="E4" s="46">
        <f>B4</f>
        <v>133912</v>
      </c>
      <c r="F4" s="36">
        <f>C4</f>
        <v>0</v>
      </c>
      <c r="G4" s="36">
        <f>D4</f>
        <v>0</v>
      </c>
      <c r="H4" s="46"/>
      <c r="I4" s="39"/>
      <c r="J4" s="39"/>
      <c r="K4" s="55"/>
    </row>
    <row r="5" spans="1:11" x14ac:dyDescent="0.25">
      <c r="A5" s="28">
        <v>2014</v>
      </c>
      <c r="B5" s="36">
        <v>75287</v>
      </c>
      <c r="C5" s="36"/>
      <c r="D5" s="36"/>
      <c r="E5" s="46">
        <f>B5*Pristalsregulering!$C$7</f>
        <v>75347.229599999991</v>
      </c>
      <c r="F5" s="36">
        <f>C5*Pristalsregulering!$C$7</f>
        <v>0</v>
      </c>
      <c r="G5" s="36">
        <f>D5*Pristalsregulering!$C$7</f>
        <v>0</v>
      </c>
      <c r="H5" s="46"/>
      <c r="I5" s="36"/>
      <c r="J5" s="36"/>
      <c r="K5" s="46"/>
    </row>
    <row r="6" spans="1:11" x14ac:dyDescent="0.25">
      <c r="A6" s="28">
        <v>2013</v>
      </c>
      <c r="B6" s="36">
        <v>48790</v>
      </c>
      <c r="C6" s="36"/>
      <c r="D6" s="36"/>
      <c r="E6" s="46">
        <f>B6*Pristalsregulering!$C$7*Pristalsregulering!$C$6</f>
        <v>49561.467479999992</v>
      </c>
      <c r="F6" s="36">
        <f>C6*Pristalsregulering!$C$7*Pristalsregulering!$C$6</f>
        <v>0</v>
      </c>
      <c r="G6" s="36">
        <f>D6*Pristalsregulering!$C$7*Pristalsregulering!$C$6</f>
        <v>0</v>
      </c>
      <c r="H6" s="46"/>
      <c r="I6" s="36"/>
      <c r="J6" s="36"/>
      <c r="K6" s="46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15105</v>
      </c>
      <c r="C3" s="43">
        <v>50500</v>
      </c>
      <c r="D3" s="43">
        <v>0</v>
      </c>
      <c r="E3" s="42">
        <f>B3</f>
        <v>15105</v>
      </c>
      <c r="F3" s="43">
        <f t="shared" ref="F3:G3" si="0">C3</f>
        <v>50500</v>
      </c>
      <c r="G3" s="44">
        <f t="shared" si="0"/>
        <v>0</v>
      </c>
      <c r="H3" s="45">
        <f>IF(E3=0,0,AVERAGEIF(E3:E5,"&lt;&gt;0"))+IF(F3=0,0,AVERAGEIF(F3:F5,"&lt;&gt;0"))+IF(G3=0,0,AVERAGEIF(G3:G5,"&lt;&gt;0"))</f>
        <v>58164.680533333332</v>
      </c>
    </row>
    <row r="4" spans="1:8" x14ac:dyDescent="0.25">
      <c r="A4" s="31">
        <v>2014</v>
      </c>
      <c r="B4" s="42">
        <v>14386</v>
      </c>
      <c r="C4" s="43">
        <v>39200</v>
      </c>
      <c r="D4" s="43">
        <v>0</v>
      </c>
      <c r="E4" s="42">
        <f>B4*Pristalsregulering!$C$7</f>
        <v>14397.5088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16800</v>
      </c>
      <c r="C5" s="43">
        <v>37600</v>
      </c>
      <c r="D5" s="43">
        <v>0</v>
      </c>
      <c r="E5" s="42">
        <f>B5*Pristalsregulering!$C$7*Pristalsregulering!$C$6</f>
        <v>17065.641599999995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4358833.3236132059</v>
      </c>
      <c r="C3" s="39">
        <v>1400516.8316666665</v>
      </c>
      <c r="D3" s="41">
        <v>116666.66666666666</v>
      </c>
      <c r="E3" s="36">
        <f>B3*Pristalsregulering!C2*Pristalsregulering!C3*Pristalsregulering!C4*Pristalsregulering!C5*Pristalsregulering!C6*Pristalsregulering!C7</f>
        <v>4745457.328335816</v>
      </c>
      <c r="F3" s="36">
        <v>1433263.3789074116</v>
      </c>
      <c r="G3" s="36">
        <f>D3</f>
        <v>116666.66666666666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30</v>
      </c>
      <c r="N2" s="32"/>
    </row>
    <row r="3" spans="1:14" x14ac:dyDescent="0.25">
      <c r="A3" s="28">
        <v>2015</v>
      </c>
      <c r="B3" s="46">
        <v>0</v>
      </c>
      <c r="C3" s="39">
        <v>146273</v>
      </c>
      <c r="D3" s="39">
        <v>28414</v>
      </c>
      <c r="E3" s="41">
        <v>0</v>
      </c>
      <c r="F3" s="39">
        <f>B3</f>
        <v>0</v>
      </c>
      <c r="G3" s="39">
        <f>C3</f>
        <v>146273</v>
      </c>
      <c r="H3" s="39">
        <f>D3</f>
        <v>28414</v>
      </c>
      <c r="I3" s="41">
        <f>E3</f>
        <v>0</v>
      </c>
      <c r="J3" s="43">
        <f>AVERAGE(F3:F5)</f>
        <v>0</v>
      </c>
      <c r="K3" s="43">
        <f>G3</f>
        <v>146273</v>
      </c>
      <c r="L3" s="44">
        <f>AVERAGE(H3:H5)+AVERAGE(I3:I5)</f>
        <v>9471.3333333333339</v>
      </c>
      <c r="M3" s="45">
        <f>SUM(J3:L3)</f>
        <v>155744.33333333334</v>
      </c>
      <c r="N3" s="23"/>
    </row>
    <row r="4" spans="1:14" x14ac:dyDescent="0.25">
      <c r="A4" s="28">
        <v>2014</v>
      </c>
      <c r="B4" s="46">
        <v>0</v>
      </c>
      <c r="C4" s="39">
        <v>189567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189718.65359999999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167100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169742.18519999998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5579294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5611817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2016-11-11T16:12:51Z</dcterms:modified>
</cp:coreProperties>
</file>