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2" i="7" s="1"/>
  <c r="F9" i="2" l="1"/>
  <c r="F10" i="2"/>
  <c r="F11" i="2"/>
  <c r="F12" i="2"/>
  <c r="C9" i="12" l="1"/>
  <c r="C11" i="12" s="1"/>
  <c r="C31" i="8" s="1"/>
  <c r="E31" i="8" s="1"/>
  <c r="F8" i="2" l="1"/>
  <c r="F8" i="7"/>
  <c r="F11" i="7" s="1"/>
  <c r="F13" i="2" l="1"/>
  <c r="C9" i="10" s="1"/>
  <c r="C15" i="11" l="1"/>
  <c r="C28" i="8" s="1"/>
  <c r="C14" i="4"/>
  <c r="C26" i="8" s="1"/>
  <c r="C25" i="3"/>
  <c r="C24" i="8" s="1"/>
  <c r="F13" i="7"/>
  <c r="C18" i="8" s="1"/>
  <c r="C19" i="3"/>
  <c r="C23" i="8" s="1"/>
  <c r="C8" i="3"/>
  <c r="C21" i="8" s="1"/>
  <c r="C8" i="4"/>
  <c r="C25" i="8" s="1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<sst xmlns="http://schemas.openxmlformats.org/spreadsheetml/2006/main" count="357" uniqueCount="191">
  <si>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</si>
  <si>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</si>
  <si>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</si>
  <si>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</si>
  <si>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</si>
  <si>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</si>
  <si>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</si>
  <si>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</si>
  <si>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</si>
  <si>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</si>
  <si>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</si>
  <si>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</si>
  <si>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</si>
  <si>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</si>
  <si>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</si>
  <si>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</si>
  <si>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</si>
  <si>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</si>
  <si>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</si>
  <si>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</si>
  <si>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</si>
  <si>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</si>
  <si>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</si>
  <si>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</si>
  <si>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</si>
  <si>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</si>
  <si>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</si>
  <si>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</si>
  <si>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</si>
  <si>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</si>
  <si>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</si>
  <si>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</si>
  <si>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</si>
  <si>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</si>
  <si>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</si>
  <si>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</si>
  <si>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</si>
  <si>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</si>
  <si>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</si>
  <si>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</si>
  <si>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</si>
  <si>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</si>
  <si>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</si>
  <si>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</si>
  <si>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</si>
  <si>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</si>
  <si>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</si>
  <si>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</si>
  <si>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</si>
  <si>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</si>
  <si>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</si>
  <si>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</si>
  <si>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</si>
  <si>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</si>
  <si>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</si>
  <si>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</si>
  <si>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</si>
  <si>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</si>
  <si>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</si>
  <si>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</si>
  <si>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</si>
  <si>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</si>
  <si>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</si>
  <si>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</si>
  <si>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</si>
  <si>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</si>
  <si>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</si>
  <si>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</si>
  <si>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</si>
  <si>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</si>
  <si>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</si>
  <si>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</si>
  <si>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</si>
  <si>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</si>
  <si>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</si>
  <si>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</si>
  <si>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</si>
  <si>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</si>
  <si>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</si>
  <si>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</si>
  <si>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</si>
  <si>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</si>
  <si>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</si>
  <si>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</si>
  <si>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</si>
  <si>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</si>
  <si>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</si>
  <si>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</si>
  <si>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</si>
  <si>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</si>
  <si>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</si>
  <si>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</si>
  <si>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</si>
  <si>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</si>
  <si>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</si>
  <si>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</si>
  <si>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</si>
  <si>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</si>
  <si>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</si>
  <si>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</si>
  <si>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</si>
  <si>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</si>
  <si>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</si>
  <si>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</si>
  <si>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</si>
  <si>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</si>
  <si>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</si>
  <si>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</si>
  <si>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</si>
  <si>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</si>
  <si>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</si>
  <si>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</si>
  <si>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</si>
  <si>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</si>
  <si>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</si>
  <si>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</si>
  <si>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</si>
  <si>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</si>
  <si>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</si>
  <si>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</si>
  <si>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</si>
  <si>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</si>
  <si>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</si>
  <si>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</si>
  <si>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</si>
  <si>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</si>
  <si>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</si>
  <si>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</si>
  <si>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</si>
  <si>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</si>
  <si>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</si>
  <si>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</si>
  <si>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</si>
  <si>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</si>
  <si>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</si>
  <si>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</si>
  <si>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</si>
  <si>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</si>
  <si>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</si>
  <si>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</si>
  <si>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</si>
  <si>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</si>
  <si>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</si>
  <si>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</si>
  <si>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</si>
  <si>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</si>
  <si>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</si>
  <si>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</si>
  <si>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</si>
  <si>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</si>
  <si>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</si>
  <si>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</si>
  <si>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</si>
  <si>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</si>
  <si>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</si>
  <si>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</si>
  <si>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</si>
  <si>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</si>
  <si>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</si>
  <si>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</si>
  <si>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</si>
  <si>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</si>
  <si>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</si>
  <si>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</si>
  <si>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</si>
  <si>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</si>
  <si>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</si>
  <si>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</si>
  <si>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</si>
  <si>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</si>
  <si>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</si>
  <si>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</si>
  <si>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</si>
  <si>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</si>
  <si>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</si>
  <si>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</si>
  <si>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</si>
  <si>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</si>
  <si>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</si>
  <si>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</si>
  <si>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</si>
  <si>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</si>
  <si>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</si>
  <si>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Ø110 mm &lt; Ledningsnet ≤ Ø 250 mm</t>
  </si>
  <si>
    <t>Ø 50mm &lt; Ledningsnet ≤ Ø110 mm</t>
  </si>
  <si>
    <t>Skelbrønd, Mek./EL</t>
  </si>
  <si>
    <t>Arbejdsplads</t>
  </si>
  <si>
    <t>Filteranlæg, åbne filtre, enkelt filtrering, Mek./EL</t>
  </si>
  <si>
    <t>Kvalitetssikring værk</t>
  </si>
  <si>
    <t>Vamdrup Vandværk</t>
  </si>
  <si>
    <t>V196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</si>
</sst>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Vamdrup Vandværk</v>
      </c>
      <c r="B1" s="56"/>
      <c r="C1" s="56"/>
      <c r="D1" s="56"/>
      <c r="E1" s="56"/>
    </row>
    <row r="2" spans="1:5" x14ac:dyDescent="0.25">
      <c r="A2" s="220" t="str">
        <f>'1. Forside'!A2</f>
        <v>V196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188</v>
      </c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Vamdrup Vandværk</v>
      </c>
      <c r="B1" s="26"/>
      <c r="C1" s="26"/>
      <c r="D1" s="26"/>
      <c r="E1" s="26"/>
    </row>
    <row r="2" spans="1:5" x14ac:dyDescent="0.25">
      <c r="A2" s="221" t="str">
        <f>'1. Forside'!A2</f>
        <v>V196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20000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-20000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-18880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-25000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6120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Vamdrup Vandværk</v>
      </c>
      <c r="B1" s="26"/>
      <c r="C1" s="26"/>
      <c r="D1" s="26"/>
      <c r="E1" s="26"/>
    </row>
    <row r="2" spans="1:5" x14ac:dyDescent="0.25">
      <c r="A2" s="221" t="str">
        <f>'1. Forside'!A2</f>
        <v>V196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-2319306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-1163069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-1156237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-231247.4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Vamdrup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5791034.4320785524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2466454.3299064445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121011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-26396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80000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2641069.3299064445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40000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40000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281334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-1086173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-1086173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1876230.3299064445</v>
      </c>
      <c r="D27" s="79" t="s">
        <v>0</v>
      </c>
      <c r="E27" s="10">
        <f>IF(C27&lt;0,0,-C27)</f>
        <v>-1876230.3299064445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3863466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3863466</v>
      </c>
      <c r="D36" s="79" t="s">
        <v>0</v>
      </c>
      <c r="E36" s="10">
        <f>-C36</f>
        <v>-3863466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51338.102172107901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Vamdrup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V196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224726</v>
      </c>
      <c r="D7" s="222" t="s">
        <v>0</v>
      </c>
      <c r="E7" s="223">
        <v>281334</v>
      </c>
      <c r="F7" s="222" t="s">
        <v>0</v>
      </c>
      <c r="G7" s="223">
        <v>194403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224726</v>
      </c>
      <c r="F8" s="222" t="s">
        <v>0</v>
      </c>
      <c r="G8" s="224">
        <v>281334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224726</v>
      </c>
      <c r="D11" s="226" t="s">
        <v>0</v>
      </c>
      <c r="E11" s="55">
        <f>C11+E7-E8-E9</f>
        <v>281334</v>
      </c>
      <c r="F11" s="226" t="s">
        <v>0</v>
      </c>
      <c r="G11" s="55">
        <f>E11+G7-G8-G9</f>
        <v>194403</v>
      </c>
      <c r="H11" s="226" t="s">
        <v>0</v>
      </c>
      <c r="I11" s="55">
        <f>G11+I7-I8-I9</f>
        <v>194403</v>
      </c>
      <c r="J11" s="226" t="s">
        <v>0</v>
      </c>
      <c r="K11" s="55">
        <f>K7-K8-K9+K10+I11</f>
        <v>194403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Vamdrup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V196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1563195.5948328599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-5940.1432603648682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-41073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1516182.451572495</v>
      </c>
      <c r="D13" s="79" t="s">
        <v>0</v>
      </c>
      <c r="E13" s="6">
        <f>C13</f>
        <v>1516182.451572495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2355442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investeringer'!F15</f>
        <v>188488.25333333333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-3171.6533333333355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investeringer'!F13</f>
        <v>80000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2620758.6</v>
      </c>
      <c r="D19" s="79" t="s">
        <v>0</v>
      </c>
      <c r="E19" s="8">
        <f>C19</f>
        <v>2620758.6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omkostninger'!C13</f>
        <v>2106297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omkostninger'!C19</f>
        <v>39000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omkostninger'!C25</f>
        <v>208761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-20000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6120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2373178</v>
      </c>
      <c r="D29" s="79" t="s">
        <v>0</v>
      </c>
      <c r="E29" s="6">
        <f>C29</f>
        <v>2373178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-231247.4</v>
      </c>
      <c r="D31" s="79" t="s">
        <v>0</v>
      </c>
      <c r="E31" s="10">
        <f>C31</f>
        <v>-231247.4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51338.102172107901</v>
      </c>
      <c r="D33" s="79" t="s">
        <v>0</v>
      </c>
      <c r="E33" s="12">
        <f>C33</f>
        <v>51338.102172107901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6330209.7537446022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322557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19.625088755614055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13.095089406661776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Vamdrup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V196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1563195.5948328599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1563195.5948328599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1563195.5948328599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-5940.1432603648682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Vamdrup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1149886.6795590518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1557255.451572495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1563195.5948328599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164291.85701693359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41073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Vamdrup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V196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80395748.421536177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2355442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2355442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Vamdrup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>
        <v>2014</v>
      </c>
      <c r="D8" s="31">
        <v>75</v>
      </c>
      <c r="E8" s="32">
        <v>675000</v>
      </c>
      <c r="F8" s="34">
        <f t="shared" ref="F8:F12" si="0">E8/D8</f>
        <v>9000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>
        <v>2014</v>
      </c>
      <c r="D9" s="31">
        <v>75</v>
      </c>
      <c r="E9" s="32">
        <v>17108</v>
      </c>
      <c r="F9" s="34">
        <f t="shared" si="0"/>
        <v>228.10666666666665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>
        <v>2014</v>
      </c>
      <c r="D10" s="31">
        <v>15</v>
      </c>
      <c r="E10" s="32">
        <v>208400</v>
      </c>
      <c r="F10" s="34">
        <f t="shared" si="0"/>
        <v>13893.333333333334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>
        <v>2014</v>
      </c>
      <c r="D11" s="31">
        <v>5</v>
      </c>
      <c r="E11" s="32">
        <v>21863</v>
      </c>
      <c r="F11" s="34">
        <f t="shared" si="0"/>
        <v>4372.6000000000004</v>
      </c>
      <c r="G11" s="35" t="s">
        <v>0</v>
      </c>
      <c r="H11" s="26"/>
    </row>
    <row r="12" spans="1:8" s="148" customFormat="1" x14ac:dyDescent="0.25">
      <c r="A12" s="26"/>
      <c r="B12" s="29" t="s">
        <v>185</v>
      </c>
      <c r="C12" s="30">
        <v>2014</v>
      </c>
      <c r="D12" s="31">
        <v>15</v>
      </c>
      <c r="E12" s="32">
        <v>163802</v>
      </c>
      <c r="F12" s="34">
        <f t="shared" si="0"/>
        <v>10920.133333333333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38414.173333333332</v>
      </c>
      <c r="G13" s="37" t="s">
        <v>0</v>
      </c>
      <c r="H13" s="26"/>
    </row>
    <row r="14" spans="1:8" s="148" customFormat="1" x14ac:dyDescent="0.25">
      <c r="A14" s="26"/>
      <c r="B14" s="107" t="s">
        <v>133</v>
      </c>
      <c r="C14" s="159"/>
      <c r="D14" s="159"/>
      <c r="E14" s="159"/>
      <c r="F14" s="66">
        <v>150074.07999999999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188488.25333333333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Vamdrup Vandværk</v>
      </c>
      <c r="B1" s="162"/>
      <c r="C1" s="162"/>
      <c r="D1" s="162"/>
      <c r="E1" s="162"/>
    </row>
    <row r="2" spans="1:5" x14ac:dyDescent="0.25">
      <c r="A2" s="1" t="str">
        <f>'1. Forside'!A2</f>
        <v>V196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40000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40000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investeringer'!F13</f>
        <v>38414.173333333332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-3171.6533333333355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Vamdrup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V196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185</v>
      </c>
      <c r="C8" s="30">
        <v>2015</v>
      </c>
      <c r="D8" s="31">
        <v>15</v>
      </c>
      <c r="E8" s="32">
        <v>250000</v>
      </c>
      <c r="F8" s="45">
        <f>E8/D8</f>
        <v>16666.666666666668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>
        <v>2015</v>
      </c>
      <c r="D9" s="31">
        <v>15</v>
      </c>
      <c r="E9" s="32">
        <v>350000</v>
      </c>
      <c r="F9" s="45">
        <f t="shared" ref="F9" si="0">E9/D9</f>
        <v>23333.333333333332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>
        <v>2016</v>
      </c>
      <c r="D10" s="31">
        <v>15</v>
      </c>
      <c r="E10" s="32">
        <v>600000</v>
      </c>
      <c r="F10" s="45">
        <f t="shared" ref="F10" si="1">E10/D10</f>
        <v>40000</v>
      </c>
      <c r="G10" s="35" t="s">
        <v>0</v>
      </c>
      <c r="H10" s="26"/>
    </row>
    <row r="11" spans="1:8" s="148" customFormat="1" x14ac:dyDescent="0.25">
      <c r="A11" s="26"/>
      <c r="B11" s="109" t="s">
        <v>72</v>
      </c>
      <c r="C11" s="165"/>
      <c r="D11" s="166"/>
      <c r="E11" s="167"/>
      <c r="F11" s="46">
        <f>SUMIF(C8:C10,"2015",F8:F10)</f>
        <v>40000</v>
      </c>
      <c r="G11" s="47" t="s">
        <v>0</v>
      </c>
      <c r="H11" s="26"/>
    </row>
    <row r="12" spans="1:8" s="148" customFormat="1" x14ac:dyDescent="0.25">
      <c r="A12" s="26"/>
      <c r="B12" s="107" t="s">
        <v>131</v>
      </c>
      <c r="C12" s="168"/>
      <c r="D12" s="169"/>
      <c r="E12" s="170"/>
      <c r="F12" s="46">
        <f>SUMIF(C8:C10,"2016",F8:F10)</f>
        <v>40000</v>
      </c>
      <c r="G12" s="47" t="s">
        <v>0</v>
      </c>
      <c r="H12" s="26"/>
    </row>
    <row r="13" spans="1:8" s="148" customFormat="1" x14ac:dyDescent="0.25">
      <c r="A13" s="26"/>
      <c r="B13" s="50" t="s">
        <v>36</v>
      </c>
      <c r="C13" s="171"/>
      <c r="D13" s="172"/>
      <c r="E13" s="172"/>
      <c r="F13" s="48">
        <f>F11+F12</f>
        <v>80000</v>
      </c>
      <c r="G13" s="49" t="s">
        <v>0</v>
      </c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173"/>
      <c r="G16" s="173"/>
      <c r="H16" s="26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t="12" hidden="1" customHeight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Vamdrup Vandværk</v>
      </c>
      <c r="B1" s="56"/>
      <c r="C1" s="56"/>
      <c r="D1" s="176"/>
      <c r="E1" s="56"/>
    </row>
    <row r="2" spans="1:5" x14ac:dyDescent="0.25">
      <c r="A2" s="220" t="str">
        <f>'1. Forside'!A2</f>
        <v>V196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177</v>
      </c>
      <c r="C11" s="178"/>
      <c r="D11" s="179"/>
      <c r="E11" s="56"/>
    </row>
    <row r="12" spans="1:5" x14ac:dyDescent="0.25">
      <c r="A12" s="56"/>
      <c r="B12" s="53" t="s">
        <v>178</v>
      </c>
      <c r="C12" s="180">
        <v>2106297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2106297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141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14000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25000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39000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142</v>
      </c>
      <c r="C22" s="265"/>
      <c r="D22" s="266"/>
      <c r="E22" s="56"/>
    </row>
    <row r="23" spans="1:5" x14ac:dyDescent="0.25">
      <c r="A23" s="56"/>
      <c r="B23" s="108" t="s">
        <v>143</v>
      </c>
      <c r="C23" s="19">
        <v>2251361</v>
      </c>
      <c r="D23" s="58" t="s">
        <v>0</v>
      </c>
      <c r="E23" s="56"/>
    </row>
    <row r="24" spans="1:5" x14ac:dyDescent="0.25">
      <c r="A24" s="56"/>
      <c r="B24" s="108" t="s">
        <v>144</v>
      </c>
      <c r="C24" s="40">
        <v>2042600</v>
      </c>
      <c r="D24" s="58" t="s">
        <v>0</v>
      </c>
      <c r="E24" s="56"/>
    </row>
    <row r="25" spans="1:5" x14ac:dyDescent="0.25">
      <c r="A25" s="56"/>
      <c r="B25" s="28" t="s">
        <v>145</v>
      </c>
      <c r="C25" s="55">
        <f>C23-C24</f>
        <v>208761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2015-08-27T09:29:37Z</dcterms:modified>
</cp:coreProperties>
</file>