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C13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C25" i="8" l="1"/>
  <c r="E31" i="19" l="1"/>
  <c r="C36" i="19" l="1"/>
  <c r="E36" i="19" s="1"/>
  <c r="F34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7" i="3" l="1"/>
  <c r="C22" i="8" s="1"/>
  <c r="C13" i="15"/>
  <c r="C15" i="15" s="1"/>
  <c r="C11" i="8" s="1"/>
  <c r="C14" i="16"/>
  <c r="C8" i="8" s="1"/>
  <c r="C9" i="9"/>
  <c r="C15" i="8" s="1"/>
  <c r="C12" i="8"/>
  <c r="E29" i="19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33" i="7" s="1"/>
  <c r="F41" i="2" l="1"/>
  <c r="C9" i="10" s="1"/>
  <c r="C15" i="11" l="1"/>
  <c r="C28" i="8" s="1"/>
  <c r="C19" i="4"/>
  <c r="C26" i="8" s="1"/>
  <c r="C29" i="3"/>
  <c r="C24" i="8" s="1"/>
  <c r="F35" i="7"/>
  <c r="C18" i="8" s="1"/>
  <c r="C23" i="3"/>
  <c r="C23" i="8" s="1"/>
  <c r="C12" i="3"/>
  <c r="C21" i="8" s="1"/>
  <c r="C10" i="10"/>
  <c r="C17" i="8" s="1"/>
  <c r="F4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<sst xmlns="http://schemas.openxmlformats.org/spreadsheetml/2006/main" count="475" uniqueCount="215">
  <si>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</si>
  <si>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</si>
  <si>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</si>
  <si>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</si>
  <si>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</si>
  <si>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</si>
  <si>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</si>
  <si>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</si>
  <si>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</si>
  <si>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</si>
  <si>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</si>
  <si>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</si>
  <si>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</si>
  <si>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</si>
  <si>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</si>
  <si>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</si>
  <si>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</si>
  <si>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</si>
  <si>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</si>
  <si>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</si>
  <si>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</si>
  <si>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</si>
  <si>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</si>
  <si>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</si>
  <si>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</si>
  <si>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</si>
  <si>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</si>
  <si>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</si>
  <si>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</si>
  <si>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</si>
  <si>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</si>
  <si>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</si>
  <si>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</si>
  <si>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</si>
  <si>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</si>
  <si>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</si>
  <si>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</si>
  <si>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</si>
  <si>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</si>
  <si>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</si>
  <si>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</si>
  <si>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</si>
  <si>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</si>
  <si>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</si>
  <si>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</si>
  <si>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</si>
  <si>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</si>
  <si>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</si>
  <si>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</si>
  <si>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</si>
  <si>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</si>
  <si>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</si>
  <si>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</si>
  <si>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</si>
  <si>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</si>
  <si>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</si>
  <si>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</si>
  <si>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</si>
  <si>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</si>
  <si>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</si>
  <si>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</si>
  <si>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</si>
  <si>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</si>
  <si>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</si>
  <si>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</si>
  <si>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</si>
  <si>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</si>
  <si>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</si>
  <si>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</si>
  <si>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</si>
  <si>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</si>
  <si>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</si>
  <si>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</si>
  <si>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</si>
  <si>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</si>
  <si>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</si>
  <si>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</si>
  <si>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</si>
  <si>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</si>
  <si>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</si>
  <si>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</si>
  <si>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</si>
  <si>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</si>
  <si>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</si>
  <si>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</si>
  <si>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</si>
  <si>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</si>
  <si>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</si>
  <si>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</si>
  <si>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</si>
  <si>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</si>
  <si>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</si>
  <si>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</si>
  <si>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</si>
  <si>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</si>
  <si>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</si>
  <si>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</si>
  <si>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</si>
  <si>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</si>
  <si>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</si>
  <si>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</si>
  <si>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</si>
  <si>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</si>
  <si>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</si>
  <si>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</si>
  <si>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</si>
  <si>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</si>
  <si>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</si>
  <si>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</si>
  <si>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</si>
  <si>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</si>
  <si>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</si>
  <si>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</si>
  <si>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</si>
  <si>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</si>
  <si>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</si>
  <si>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</si>
  <si>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</si>
  <si>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</si>
  <si>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</si>
  <si>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</si>
  <si>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</si>
  <si>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</si>
  <si>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</si>
  <si>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</si>
  <si>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</si>
  <si>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</si>
  <si>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</si>
  <si>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</si>
  <si>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</si>
  <si>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</si>
  <si>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</si>
  <si>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</si>
  <si>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</si>
  <si>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</si>
  <si>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</si>
  <si>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</si>
  <si>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</si>
  <si>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</si>
  <si>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</si>
  <si>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</si>
  <si>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</si>
  <si>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</si>
  <si>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</si>
  <si>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</si>
  <si>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</si>
  <si>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</si>
  <si>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</si>
  <si>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</si>
  <si>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</si>
  <si>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</si>
  <si>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</si>
  <si>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</si>
  <si>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</si>
  <si>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</si>
  <si>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</si>
  <si>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</si>
  <si>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</si>
  <si>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</si>
  <si>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</si>
  <si>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</si>
  <si>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</si>
  <si>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</si>
  <si>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</si>
  <si>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</si>
  <si>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</si>
  <si>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</si>
  <si>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</si>
  <si>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</si>
  <si>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</si>
  <si>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</si>
  <si>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</si>
  <si>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</si>
  <si>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</si>
  <si>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</si>
  <si>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</si>
  <si>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</si>
  <si>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</si>
  <si>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</si>
  <si>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</si>
  <si>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Ventiler på Ø 50mm &lt; Ledningsnet ≤ Ø110 mm</t>
  </si>
  <si>
    <t>Ø 50mm &lt; Ledningsnet ≤ Ø110 mm</t>
  </si>
  <si>
    <t>Ø 250 mm &lt; Ledningsnet ≤ Ø 500mm</t>
  </si>
  <si>
    <t>Afregningsmålere, elektroniske ≤ Ø 110mm (Qn 10)</t>
  </si>
  <si>
    <t>Inspektionsbrønd, Mek./EL</t>
  </si>
  <si>
    <t>Inspektionsbrønd, Konstruktioner</t>
  </si>
  <si>
    <t>Ø110 mm &lt; Ledningsnet ≤ Ø 250 mm</t>
  </si>
  <si>
    <t>SRO-brønd/kvarterbrønd/sektionsbrønd, SRO</t>
  </si>
  <si>
    <t>Stik på ledningsnet, Konstruktioner</t>
  </si>
  <si>
    <t xml:space="preserve">Afregningsmålere, mekaniske </t>
  </si>
  <si>
    <t>Køretøjer, personbil</t>
  </si>
  <si>
    <t>Vandbesparende tiltag, Reduktion af vandtab</t>
  </si>
  <si>
    <t>Ledelsessystem</t>
  </si>
  <si>
    <t>SMS-tjeneste</t>
  </si>
  <si>
    <t>Ledelsessystem, Miljøcertificering</t>
  </si>
  <si>
    <t>Kvalitetssikring, Vandprøver</t>
  </si>
  <si>
    <t>Dokumenteret Drikkevandssikkerhed, Drift af DDS-systemer</t>
  </si>
  <si>
    <t>SRO-brønd/kvarterbrønd/sektionsbrønd, Konstruktioner</t>
  </si>
  <si>
    <t>SRO-brønd/kvarterbrønd/sektionsbrønd, Mek./EL</t>
  </si>
  <si>
    <t>Ventiler på Ø110 mm &lt; Ledningsnet ≤ Ø 250 mm</t>
  </si>
  <si>
    <t>Udpumpningsanlæg, rentvandspumper på vandværk</t>
  </si>
  <si>
    <t>Råvandsstation komplet montering og boringshus/tørbrønd</t>
  </si>
  <si>
    <t>Boring (inkl. etablering, forerør, filter og prøvepumpning)</t>
  </si>
  <si>
    <t>Elanlæg</t>
  </si>
  <si>
    <t>Pumpe inkl. stigrør og forerørsforsejlinger mv.</t>
  </si>
  <si>
    <t>SRO anlæg</t>
  </si>
  <si>
    <t>Tjenestemandspensioner</t>
  </si>
  <si>
    <t>Ejendomsskatter</t>
  </si>
  <si>
    <t>Selskabsskatter</t>
  </si>
  <si>
    <t>Køb af ydelser og produkter, der er omfattet af prisloftreguleringen, hos et andet selskab</t>
  </si>
  <si>
    <t>Tillæg for afgift for ledningsført vand i 2016</t>
  </si>
  <si>
    <t>Afgift for ledningsført vand</t>
  </si>
  <si>
    <t>Vand Ballerup AS</t>
  </si>
  <si>
    <t>V197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</si>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</sst>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 Ballerup AS</v>
      </c>
      <c r="B1" s="56"/>
      <c r="C1" s="56"/>
      <c r="D1" s="56"/>
      <c r="E1" s="56"/>
    </row>
    <row r="2" spans="1:5" x14ac:dyDescent="0.25">
      <c r="A2" s="220" t="str">
        <f>'1. Forside'!A2</f>
        <v>V197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191</v>
      </c>
      <c r="C7" s="51">
        <v>78000</v>
      </c>
      <c r="D7" s="190" t="s">
        <v>0</v>
      </c>
      <c r="E7" s="56"/>
    </row>
    <row r="8" spans="1:5" x14ac:dyDescent="0.25">
      <c r="A8" s="56"/>
      <c r="B8" s="212" t="s">
        <v>192</v>
      </c>
      <c r="C8" s="51">
        <v>90000</v>
      </c>
      <c r="D8" s="190" t="s">
        <v>0</v>
      </c>
      <c r="E8" s="56"/>
    </row>
    <row r="9" spans="1:5" x14ac:dyDescent="0.25">
      <c r="A9" s="56"/>
      <c r="B9" s="212" t="s">
        <v>193</v>
      </c>
      <c r="C9" s="51">
        <v>66000</v>
      </c>
      <c r="D9" s="190" t="s">
        <v>0</v>
      </c>
      <c r="E9" s="56"/>
    </row>
    <row r="10" spans="1:5" x14ac:dyDescent="0.25">
      <c r="A10" s="56"/>
      <c r="B10" s="212" t="s">
        <v>196</v>
      </c>
      <c r="C10" s="51">
        <v>250000</v>
      </c>
      <c r="D10" s="190" t="s">
        <v>0</v>
      </c>
      <c r="E10" s="56"/>
    </row>
    <row r="11" spans="1:5" x14ac:dyDescent="0.25">
      <c r="A11" s="56"/>
      <c r="B11" s="212" t="s">
        <v>194</v>
      </c>
      <c r="C11" s="51">
        <v>90000</v>
      </c>
      <c r="D11" s="190" t="s">
        <v>0</v>
      </c>
      <c r="E11" s="56"/>
    </row>
    <row r="12" spans="1:5" x14ac:dyDescent="0.25">
      <c r="A12" s="56"/>
      <c r="B12" s="212" t="s">
        <v>195</v>
      </c>
      <c r="C12" s="51">
        <v>50000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624000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248662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300000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-51338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 Ballerup AS</v>
      </c>
      <c r="B1" s="26"/>
      <c r="C1" s="26"/>
      <c r="D1" s="26"/>
      <c r="E1" s="26"/>
    </row>
    <row r="2" spans="1:5" x14ac:dyDescent="0.25">
      <c r="A2" s="221" t="str">
        <f>'1. Forside'!A2</f>
        <v>V197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1100000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900000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-228516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-170000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-58516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 Ballerup AS</v>
      </c>
      <c r="B1" s="26"/>
      <c r="C1" s="26"/>
      <c r="D1" s="26"/>
      <c r="E1" s="26"/>
    </row>
    <row r="2" spans="1:5" x14ac:dyDescent="0.25">
      <c r="A2" s="221" t="str">
        <f>'1. Forside'!A2</f>
        <v>V197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-7258000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-6096720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-1161280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-1161280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 Ballerup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51976991.207448795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6361421.3309797794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954258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312846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440400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8068925.3309797794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842711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842711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2882586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-130663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-7793418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-7924081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3870141.3309797794</v>
      </c>
      <c r="D27" s="79" t="s">
        <v>0</v>
      </c>
      <c r="E27" s="10">
        <f>IF(C27&lt;0,0,-C27)</f>
        <v>-3870141.3309797794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48106850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48106850</v>
      </c>
      <c r="D36" s="79" t="s">
        <v>0</v>
      </c>
      <c r="E36" s="10">
        <f>-C36</f>
        <v>-48106850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-0.12353098392486572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 Ballerup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1090645</v>
      </c>
      <c r="D7" s="222" t="s">
        <v>0</v>
      </c>
      <c r="E7" s="223">
        <v>875139</v>
      </c>
      <c r="F7" s="222" t="s">
        <v>0</v>
      </c>
      <c r="G7" s="223">
        <v>975298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58495</v>
      </c>
      <c r="F8" s="222" t="s">
        <v>0</v>
      </c>
      <c r="G8" s="224">
        <v>2882586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1090645</v>
      </c>
      <c r="D11" s="226" t="s">
        <v>0</v>
      </c>
      <c r="E11" s="55">
        <f>C11+E7-E8-E9</f>
        <v>1907289</v>
      </c>
      <c r="F11" s="226" t="s">
        <v>0</v>
      </c>
      <c r="G11" s="55">
        <f>E11+G7-G8-G9</f>
        <v>1</v>
      </c>
      <c r="H11" s="226" t="s">
        <v>0</v>
      </c>
      <c r="I11" s="55">
        <f>G11+I7-I8-I9</f>
        <v>1</v>
      </c>
      <c r="J11" s="226" t="s">
        <v>0</v>
      </c>
      <c r="K11" s="55">
        <f>K7-K8-K9+K10+I11</f>
        <v>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 Ballerup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17787344.310513724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-67591.908379952147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-652796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17066956.40213377</v>
      </c>
      <c r="D13" s="79" t="s">
        <v>0</v>
      </c>
      <c r="E13" s="6">
        <f>C13</f>
        <v>17066956.40213377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6247788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214</v>
      </c>
      <c r="C16" s="14">
        <f>'6. Gennemførte investeringer'!F43</f>
        <v>1611147.3583333334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159289.71666666685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investeringer'!F35</f>
        <v>1494833.333333333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9513058.4083333332</v>
      </c>
      <c r="D19" s="79" t="s">
        <v>0</v>
      </c>
      <c r="E19" s="8">
        <f>C19</f>
        <v>9513058.4083333332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8843000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20000000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177000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-2179246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624000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-51338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-58516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27554900</v>
      </c>
      <c r="D29" s="79" t="s">
        <v>0</v>
      </c>
      <c r="E29" s="6">
        <f>C29</f>
        <v>27554900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-1161280</v>
      </c>
      <c r="D31" s="79" t="s">
        <v>0</v>
      </c>
      <c r="E31" s="10">
        <f>C31</f>
        <v>-1161280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-0.12353098392486572</v>
      </c>
      <c r="D33" s="79" t="s">
        <v>0</v>
      </c>
      <c r="E33" s="12">
        <f>C33</f>
        <v>-0.12353098392486572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52973634.686936118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3118303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16.987968996898672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10.574224085002681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 Ballerup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17787344.310513724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17787344.310513724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17787344.310513724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-67591.908379952147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12513396.722446404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17719752.40213377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17787344.310513724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2611182.1447834149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652796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289493241.6941241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6247788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6247788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 Ballerup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142749</v>
      </c>
      <c r="F8" s="34">
        <f t="shared" ref="F8" si="0">E8/D8</f>
        <v>1903.32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75</v>
      </c>
      <c r="E9" s="32">
        <v>142749</v>
      </c>
      <c r="F9" s="34">
        <f t="shared" ref="F9:F40" si="1">E9/D9</f>
        <v>1903.32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75</v>
      </c>
      <c r="E10" s="32">
        <v>348936</v>
      </c>
      <c r="F10" s="34">
        <f t="shared" si="1"/>
        <v>4652.4799999999996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2014</v>
      </c>
      <c r="D11" s="31">
        <v>75</v>
      </c>
      <c r="E11" s="32">
        <v>1153983</v>
      </c>
      <c r="F11" s="34">
        <f t="shared" si="1"/>
        <v>15386.44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2014</v>
      </c>
      <c r="D12" s="31">
        <v>10</v>
      </c>
      <c r="E12" s="32">
        <v>12651</v>
      </c>
      <c r="F12" s="34">
        <f t="shared" si="1"/>
        <v>1265.0999999999999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2014</v>
      </c>
      <c r="D13" s="31">
        <v>15</v>
      </c>
      <c r="E13" s="32">
        <v>91764</v>
      </c>
      <c r="F13" s="34">
        <f t="shared" si="1"/>
        <v>6117.6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2014</v>
      </c>
      <c r="D14" s="31">
        <v>50</v>
      </c>
      <c r="E14" s="32">
        <v>280330</v>
      </c>
      <c r="F14" s="34">
        <f t="shared" si="1"/>
        <v>5606.6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>
        <v>2014</v>
      </c>
      <c r="D15" s="31">
        <v>75</v>
      </c>
      <c r="E15" s="32">
        <v>313826</v>
      </c>
      <c r="F15" s="34">
        <f t="shared" si="1"/>
        <v>4184.3466666666664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2014</v>
      </c>
      <c r="D16" s="31">
        <v>75</v>
      </c>
      <c r="E16" s="32">
        <v>813660</v>
      </c>
      <c r="F16" s="34">
        <f t="shared" si="1"/>
        <v>10848.8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2014</v>
      </c>
      <c r="D17" s="31">
        <v>10</v>
      </c>
      <c r="E17" s="32">
        <v>25820</v>
      </c>
      <c r="F17" s="34">
        <f t="shared" si="1"/>
        <v>2582</v>
      </c>
      <c r="G17" s="35" t="s">
        <v>0</v>
      </c>
      <c r="H17" s="26"/>
    </row>
    <row r="18" spans="1:8" s="148" customFormat="1" x14ac:dyDescent="0.25">
      <c r="A18" s="26"/>
      <c r="B18" s="29" t="s">
        <v>184</v>
      </c>
      <c r="C18" s="30">
        <v>2014</v>
      </c>
      <c r="D18" s="31">
        <v>15</v>
      </c>
      <c r="E18" s="32">
        <v>283881</v>
      </c>
      <c r="F18" s="34">
        <f t="shared" si="1"/>
        <v>18925.400000000001</v>
      </c>
      <c r="G18" s="35" t="s">
        <v>0</v>
      </c>
      <c r="H18" s="26"/>
    </row>
    <row r="19" spans="1:8" s="148" customFormat="1" x14ac:dyDescent="0.25">
      <c r="A19" s="26"/>
      <c r="B19" s="29" t="s">
        <v>185</v>
      </c>
      <c r="C19" s="30">
        <v>2014</v>
      </c>
      <c r="D19" s="31">
        <v>50</v>
      </c>
      <c r="E19" s="32">
        <v>417875</v>
      </c>
      <c r="F19" s="34">
        <f t="shared" si="1"/>
        <v>8357.5</v>
      </c>
      <c r="G19" s="35" t="s">
        <v>0</v>
      </c>
      <c r="H19" s="26"/>
    </row>
    <row r="20" spans="1:8" s="148" customFormat="1" x14ac:dyDescent="0.25">
      <c r="A20" s="26"/>
      <c r="B20" s="29" t="s">
        <v>180</v>
      </c>
      <c r="C20" s="30">
        <v>2014</v>
      </c>
      <c r="D20" s="31">
        <v>75</v>
      </c>
      <c r="E20" s="32">
        <v>153481</v>
      </c>
      <c r="F20" s="34">
        <f t="shared" si="1"/>
        <v>2046.4133333333334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>
        <v>2014</v>
      </c>
      <c r="D21" s="31">
        <v>10</v>
      </c>
      <c r="E21" s="32">
        <v>13633</v>
      </c>
      <c r="F21" s="34">
        <f t="shared" si="1"/>
        <v>1363.3</v>
      </c>
      <c r="G21" s="35" t="s">
        <v>0</v>
      </c>
      <c r="H21" s="26"/>
    </row>
    <row r="22" spans="1:8" s="148" customFormat="1" x14ac:dyDescent="0.25">
      <c r="A22" s="26"/>
      <c r="B22" s="29" t="s">
        <v>184</v>
      </c>
      <c r="C22" s="30">
        <v>2014</v>
      </c>
      <c r="D22" s="31">
        <v>15</v>
      </c>
      <c r="E22" s="32">
        <v>195367</v>
      </c>
      <c r="F22" s="34">
        <f t="shared" si="1"/>
        <v>13024.466666666667</v>
      </c>
      <c r="G22" s="35" t="s">
        <v>0</v>
      </c>
      <c r="H22" s="26"/>
    </row>
    <row r="23" spans="1:8" s="148" customFormat="1" x14ac:dyDescent="0.25">
      <c r="A23" s="26"/>
      <c r="B23" s="29" t="s">
        <v>185</v>
      </c>
      <c r="C23" s="30">
        <v>2014</v>
      </c>
      <c r="D23" s="31">
        <v>50</v>
      </c>
      <c r="E23" s="32">
        <v>272667</v>
      </c>
      <c r="F23" s="34">
        <f t="shared" si="1"/>
        <v>5453.34</v>
      </c>
      <c r="G23" s="35" t="s">
        <v>0</v>
      </c>
      <c r="H23" s="26"/>
    </row>
    <row r="24" spans="1:8" s="148" customFormat="1" x14ac:dyDescent="0.25">
      <c r="A24" s="26"/>
      <c r="B24" s="29" t="s">
        <v>180</v>
      </c>
      <c r="C24" s="30">
        <v>2014</v>
      </c>
      <c r="D24" s="31">
        <v>75</v>
      </c>
      <c r="E24" s="32">
        <v>198771</v>
      </c>
      <c r="F24" s="34">
        <f t="shared" si="1"/>
        <v>2650.28</v>
      </c>
      <c r="G24" s="35" t="s">
        <v>0</v>
      </c>
      <c r="H24" s="26"/>
    </row>
    <row r="25" spans="1:8" s="148" customFormat="1" x14ac:dyDescent="0.25">
      <c r="A25" s="26"/>
      <c r="B25" s="29" t="s">
        <v>187</v>
      </c>
      <c r="C25" s="30">
        <v>2014</v>
      </c>
      <c r="D25" s="31">
        <v>10</v>
      </c>
      <c r="E25" s="32">
        <v>300588</v>
      </c>
      <c r="F25" s="34">
        <f t="shared" si="1"/>
        <v>30058.799999999999</v>
      </c>
      <c r="G25" s="35" t="s">
        <v>0</v>
      </c>
      <c r="H25" s="26"/>
    </row>
    <row r="26" spans="1:8" s="148" customFormat="1" x14ac:dyDescent="0.25">
      <c r="A26" s="26"/>
      <c r="B26" s="29" t="s">
        <v>180</v>
      </c>
      <c r="C26" s="30">
        <v>2014</v>
      </c>
      <c r="D26" s="31">
        <v>75</v>
      </c>
      <c r="E26" s="32">
        <v>641417</v>
      </c>
      <c r="F26" s="34">
        <f t="shared" si="1"/>
        <v>8552.2266666666674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>
        <v>2014</v>
      </c>
      <c r="D27" s="31">
        <v>75</v>
      </c>
      <c r="E27" s="32">
        <v>193674</v>
      </c>
      <c r="F27" s="34">
        <f t="shared" si="1"/>
        <v>2582.3200000000002</v>
      </c>
      <c r="G27" s="35" t="s">
        <v>0</v>
      </c>
      <c r="H27" s="26"/>
    </row>
    <row r="28" spans="1:8" s="148" customFormat="1" x14ac:dyDescent="0.25">
      <c r="A28" s="26"/>
      <c r="B28" s="29" t="s">
        <v>180</v>
      </c>
      <c r="C28" s="30">
        <v>2014</v>
      </c>
      <c r="D28" s="31">
        <v>75</v>
      </c>
      <c r="E28" s="32">
        <v>191432</v>
      </c>
      <c r="F28" s="34">
        <f t="shared" si="1"/>
        <v>2552.4266666666667</v>
      </c>
      <c r="G28" s="35" t="s">
        <v>0</v>
      </c>
      <c r="H28" s="26"/>
    </row>
    <row r="29" spans="1:8" s="148" customFormat="1" x14ac:dyDescent="0.25">
      <c r="A29" s="26"/>
      <c r="B29" s="29" t="s">
        <v>186</v>
      </c>
      <c r="C29" s="30">
        <v>2014</v>
      </c>
      <c r="D29" s="31">
        <v>75</v>
      </c>
      <c r="E29" s="32">
        <v>171849</v>
      </c>
      <c r="F29" s="34">
        <f t="shared" si="1"/>
        <v>2291.3200000000002</v>
      </c>
      <c r="G29" s="35" t="s">
        <v>0</v>
      </c>
      <c r="H29" s="26"/>
    </row>
    <row r="30" spans="1:8" s="148" customFormat="1" x14ac:dyDescent="0.25">
      <c r="A30" s="26"/>
      <c r="B30" s="29" t="s">
        <v>182</v>
      </c>
      <c r="C30" s="30">
        <v>2014</v>
      </c>
      <c r="D30" s="31">
        <v>75</v>
      </c>
      <c r="E30" s="32">
        <v>493256</v>
      </c>
      <c r="F30" s="34">
        <f t="shared" si="1"/>
        <v>6576.7466666666669</v>
      </c>
      <c r="G30" s="35" t="s">
        <v>0</v>
      </c>
      <c r="H30" s="26"/>
    </row>
    <row r="31" spans="1:8" s="148" customFormat="1" x14ac:dyDescent="0.25">
      <c r="A31" s="26"/>
      <c r="B31" s="29" t="s">
        <v>181</v>
      </c>
      <c r="C31" s="30">
        <v>2014</v>
      </c>
      <c r="D31" s="31">
        <v>75</v>
      </c>
      <c r="E31" s="32">
        <v>240225</v>
      </c>
      <c r="F31" s="34">
        <f t="shared" si="1"/>
        <v>3203</v>
      </c>
      <c r="G31" s="35" t="s">
        <v>0</v>
      </c>
      <c r="H31" s="26"/>
    </row>
    <row r="32" spans="1:8" s="148" customFormat="1" x14ac:dyDescent="0.25">
      <c r="A32" s="26"/>
      <c r="B32" s="29" t="s">
        <v>180</v>
      </c>
      <c r="C32" s="30">
        <v>2014</v>
      </c>
      <c r="D32" s="31">
        <v>75</v>
      </c>
      <c r="E32" s="32">
        <v>85537</v>
      </c>
      <c r="F32" s="34">
        <f t="shared" si="1"/>
        <v>1140.4933333333333</v>
      </c>
      <c r="G32" s="35" t="s">
        <v>0</v>
      </c>
      <c r="H32" s="26"/>
    </row>
    <row r="33" spans="1:8" s="148" customFormat="1" x14ac:dyDescent="0.25">
      <c r="A33" s="26"/>
      <c r="B33" s="29" t="s">
        <v>181</v>
      </c>
      <c r="C33" s="30">
        <v>2014</v>
      </c>
      <c r="D33" s="31">
        <v>75</v>
      </c>
      <c r="E33" s="32">
        <v>28512</v>
      </c>
      <c r="F33" s="34">
        <f t="shared" si="1"/>
        <v>380.16</v>
      </c>
      <c r="G33" s="35" t="s">
        <v>0</v>
      </c>
      <c r="H33" s="26"/>
    </row>
    <row r="34" spans="1:8" s="148" customFormat="1" x14ac:dyDescent="0.25">
      <c r="A34" s="26"/>
      <c r="B34" s="29" t="s">
        <v>186</v>
      </c>
      <c r="C34" s="30">
        <v>2014</v>
      </c>
      <c r="D34" s="31">
        <v>75</v>
      </c>
      <c r="E34" s="32">
        <v>46868</v>
      </c>
      <c r="F34" s="34">
        <f t="shared" si="1"/>
        <v>624.90666666666664</v>
      </c>
      <c r="G34" s="35" t="s">
        <v>0</v>
      </c>
      <c r="H34" s="26"/>
    </row>
    <row r="35" spans="1:8" s="148" customFormat="1" x14ac:dyDescent="0.25">
      <c r="A35" s="26"/>
      <c r="B35" s="29" t="s">
        <v>188</v>
      </c>
      <c r="C35" s="30">
        <v>2014</v>
      </c>
      <c r="D35" s="31">
        <v>75</v>
      </c>
      <c r="E35" s="32">
        <v>303541</v>
      </c>
      <c r="F35" s="34">
        <f t="shared" si="1"/>
        <v>4047.2133333333331</v>
      </c>
      <c r="G35" s="35" t="s">
        <v>0</v>
      </c>
      <c r="H35" s="26"/>
    </row>
    <row r="36" spans="1:8" s="148" customFormat="1" x14ac:dyDescent="0.25">
      <c r="A36" s="26"/>
      <c r="B36" s="29" t="s">
        <v>180</v>
      </c>
      <c r="C36" s="30">
        <v>2014</v>
      </c>
      <c r="D36" s="31">
        <v>75</v>
      </c>
      <c r="E36" s="32">
        <v>127651</v>
      </c>
      <c r="F36" s="34">
        <f t="shared" si="1"/>
        <v>1702.0133333333333</v>
      </c>
      <c r="G36" s="35" t="s">
        <v>0</v>
      </c>
      <c r="H36" s="26"/>
    </row>
    <row r="37" spans="1:8" s="148" customFormat="1" x14ac:dyDescent="0.25">
      <c r="A37" s="26"/>
      <c r="B37" s="29" t="s">
        <v>188</v>
      </c>
      <c r="C37" s="30">
        <v>2014</v>
      </c>
      <c r="D37" s="31">
        <v>75</v>
      </c>
      <c r="E37" s="32">
        <v>63825</v>
      </c>
      <c r="F37" s="34">
        <f t="shared" si="1"/>
        <v>851</v>
      </c>
      <c r="G37" s="35" t="s">
        <v>0</v>
      </c>
      <c r="H37" s="26"/>
    </row>
    <row r="38" spans="1:8" s="148" customFormat="1" x14ac:dyDescent="0.25">
      <c r="A38" s="26"/>
      <c r="B38" s="29" t="s">
        <v>181</v>
      </c>
      <c r="C38" s="30">
        <v>2014</v>
      </c>
      <c r="D38" s="31">
        <v>75</v>
      </c>
      <c r="E38" s="32">
        <v>63825</v>
      </c>
      <c r="F38" s="34">
        <f t="shared" si="1"/>
        <v>851</v>
      </c>
      <c r="G38" s="35" t="s">
        <v>0</v>
      </c>
      <c r="H38" s="26"/>
    </row>
    <row r="39" spans="1:8" s="148" customFormat="1" x14ac:dyDescent="0.25">
      <c r="A39" s="26"/>
      <c r="B39" s="29" t="s">
        <v>189</v>
      </c>
      <c r="C39" s="30">
        <v>2014</v>
      </c>
      <c r="D39" s="31">
        <v>8</v>
      </c>
      <c r="E39" s="32">
        <v>748037</v>
      </c>
      <c r="F39" s="34">
        <f t="shared" si="1"/>
        <v>93504.625</v>
      </c>
      <c r="G39" s="35" t="s">
        <v>0</v>
      </c>
      <c r="H39" s="26"/>
    </row>
    <row r="40" spans="1:8" s="148" customFormat="1" x14ac:dyDescent="0.25">
      <c r="A40" s="26"/>
      <c r="B40" s="29" t="s">
        <v>190</v>
      </c>
      <c r="C40" s="30">
        <v>2014</v>
      </c>
      <c r="D40" s="31">
        <v>5</v>
      </c>
      <c r="E40" s="32">
        <v>537282</v>
      </c>
      <c r="F40" s="34">
        <f t="shared" si="1"/>
        <v>107456.4</v>
      </c>
      <c r="G40" s="35" t="s">
        <v>0</v>
      </c>
      <c r="H40" s="26"/>
    </row>
    <row r="41" spans="1:8" s="148" customFormat="1" x14ac:dyDescent="0.25">
      <c r="A41" s="26"/>
      <c r="B41" s="23" t="s">
        <v>71</v>
      </c>
      <c r="C41" s="158"/>
      <c r="D41" s="158"/>
      <c r="E41" s="158"/>
      <c r="F41" s="36">
        <f>SUM(F8:F40)</f>
        <v>372645.3583333334</v>
      </c>
      <c r="G41" s="37" t="s">
        <v>0</v>
      </c>
      <c r="H41" s="26"/>
    </row>
    <row r="42" spans="1:8" s="148" customFormat="1" x14ac:dyDescent="0.25">
      <c r="A42" s="26"/>
      <c r="B42" s="107" t="s">
        <v>132</v>
      </c>
      <c r="C42" s="159"/>
      <c r="D42" s="159"/>
      <c r="E42" s="159"/>
      <c r="F42" s="66">
        <v>1238502</v>
      </c>
      <c r="G42" s="37" t="s">
        <v>0</v>
      </c>
      <c r="H42" s="26"/>
    </row>
    <row r="43" spans="1:8" s="148" customFormat="1" x14ac:dyDescent="0.25">
      <c r="A43" s="26"/>
      <c r="B43" s="39" t="s">
        <v>68</v>
      </c>
      <c r="C43" s="160"/>
      <c r="D43" s="160"/>
      <c r="E43" s="161"/>
      <c r="F43" s="38">
        <f>F41+F42</f>
        <v>1611147.3583333334</v>
      </c>
      <c r="G43" s="38" t="s">
        <v>0</v>
      </c>
      <c r="H43" s="26"/>
    </row>
    <row r="44" spans="1:8" s="148" customFormat="1" x14ac:dyDescent="0.25">
      <c r="A44" s="26"/>
      <c r="B44" s="26"/>
      <c r="C44" s="26"/>
      <c r="D44" s="26"/>
      <c r="E44" s="26"/>
      <c r="F44" s="26"/>
      <c r="G44" s="26"/>
      <c r="H44" s="26"/>
    </row>
    <row r="45" spans="1:8" s="148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48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t="14.45" hidden="1" customHeight="1" x14ac:dyDescent="0.25"/>
    <row r="51" s="148" customFormat="1" ht="14.45" hidden="1" customHeight="1" x14ac:dyDescent="0.25"/>
    <row r="52" s="148" customFormat="1" ht="15" hidden="1" customHeight="1" x14ac:dyDescent="0.25"/>
    <row r="53" s="148" customFormat="1" ht="15" hidden="1" customHeight="1" x14ac:dyDescent="0.25"/>
    <row r="54" s="148" customFormat="1" ht="15" hidden="1" customHeight="1" x14ac:dyDescent="0.25"/>
    <row r="55" s="148" customFormat="1" ht="15" hidden="1" customHeight="1" x14ac:dyDescent="0.25"/>
    <row r="56" s="148" customFormat="1" ht="15" hidden="1" customHeight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 Ballerup AS</v>
      </c>
      <c r="B1" s="162"/>
      <c r="C1" s="162"/>
      <c r="D1" s="162"/>
      <c r="E1" s="162"/>
    </row>
    <row r="2" spans="1:5" x14ac:dyDescent="0.25">
      <c r="A2" s="1" t="str">
        <f>'1. Forside'!A2</f>
        <v>V197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188001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397999.99999999994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investeringer'!F41</f>
        <v>372645.3583333334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159289.71666666685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 Ballerup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75</v>
      </c>
      <c r="E8" s="32">
        <v>6100000</v>
      </c>
      <c r="F8" s="45">
        <f>E8/D8</f>
        <v>81333.333333333328</v>
      </c>
      <c r="G8" s="35" t="s">
        <v>0</v>
      </c>
      <c r="H8" s="26"/>
    </row>
    <row r="9" spans="1:8" s="148" customFormat="1" x14ac:dyDescent="0.25">
      <c r="A9" s="26"/>
      <c r="B9" s="29" t="s">
        <v>197</v>
      </c>
      <c r="C9" s="30">
        <v>2015</v>
      </c>
      <c r="D9" s="31">
        <v>50</v>
      </c>
      <c r="E9" s="32">
        <v>400000</v>
      </c>
      <c r="F9" s="45">
        <f t="shared" ref="F9:F32" si="0">E9/D9</f>
        <v>8000</v>
      </c>
      <c r="G9" s="35" t="s">
        <v>0</v>
      </c>
      <c r="H9" s="26"/>
    </row>
    <row r="10" spans="1:8" s="148" customFormat="1" x14ac:dyDescent="0.25">
      <c r="A10" s="26"/>
      <c r="B10" s="29" t="s">
        <v>198</v>
      </c>
      <c r="C10" s="30">
        <v>2015</v>
      </c>
      <c r="D10" s="31">
        <v>15</v>
      </c>
      <c r="E10" s="32">
        <v>500000</v>
      </c>
      <c r="F10" s="45">
        <f t="shared" si="0"/>
        <v>33333.333333333336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2015</v>
      </c>
      <c r="D11" s="31">
        <v>10</v>
      </c>
      <c r="E11" s="32">
        <v>200000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>
        <v>2015</v>
      </c>
      <c r="D12" s="31">
        <v>75</v>
      </c>
      <c r="E12" s="32">
        <v>2675000</v>
      </c>
      <c r="F12" s="45">
        <f t="shared" si="0"/>
        <v>35666.666666666664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2015</v>
      </c>
      <c r="D13" s="31">
        <v>75</v>
      </c>
      <c r="E13" s="32">
        <v>700000</v>
      </c>
      <c r="F13" s="45">
        <f t="shared" si="0"/>
        <v>9333.3333333333339</v>
      </c>
      <c r="G13" s="35" t="s">
        <v>0</v>
      </c>
      <c r="H13" s="26"/>
    </row>
    <row r="14" spans="1:8" s="148" customFormat="1" x14ac:dyDescent="0.25">
      <c r="A14" s="26"/>
      <c r="B14" s="29" t="s">
        <v>199</v>
      </c>
      <c r="C14" s="30">
        <v>2015</v>
      </c>
      <c r="D14" s="31">
        <v>75</v>
      </c>
      <c r="E14" s="32">
        <v>500000</v>
      </c>
      <c r="F14" s="45">
        <f t="shared" si="0"/>
        <v>6666.666666666667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>
        <v>2015</v>
      </c>
      <c r="D15" s="31">
        <v>8</v>
      </c>
      <c r="E15" s="32">
        <v>3000000</v>
      </c>
      <c r="F15" s="45">
        <f t="shared" si="0"/>
        <v>375000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>
        <v>2015</v>
      </c>
      <c r="D16" s="31">
        <v>25</v>
      </c>
      <c r="E16" s="32">
        <v>200000</v>
      </c>
      <c r="F16" s="45">
        <f t="shared" si="0"/>
        <v>8000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>
        <v>2015</v>
      </c>
      <c r="D17" s="31">
        <v>30</v>
      </c>
      <c r="E17" s="32">
        <v>1000000</v>
      </c>
      <c r="F17" s="45">
        <f t="shared" si="0"/>
        <v>33333.333333333336</v>
      </c>
      <c r="G17" s="35" t="s">
        <v>0</v>
      </c>
      <c r="H17" s="26"/>
    </row>
    <row r="18" spans="1:8" s="148" customFormat="1" x14ac:dyDescent="0.25">
      <c r="A18" s="26"/>
      <c r="B18" s="29" t="s">
        <v>188</v>
      </c>
      <c r="C18" s="30">
        <v>2015</v>
      </c>
      <c r="D18" s="31">
        <v>75</v>
      </c>
      <c r="E18" s="32">
        <v>200000</v>
      </c>
      <c r="F18" s="45">
        <f t="shared" si="0"/>
        <v>2666.6666666666665</v>
      </c>
      <c r="G18" s="35" t="s">
        <v>0</v>
      </c>
      <c r="H18" s="26"/>
    </row>
    <row r="19" spans="1:8" s="148" customFormat="1" x14ac:dyDescent="0.25">
      <c r="A19" s="26"/>
      <c r="B19" s="29" t="s">
        <v>186</v>
      </c>
      <c r="C19" s="30">
        <v>2016</v>
      </c>
      <c r="D19" s="31">
        <v>75</v>
      </c>
      <c r="E19" s="32">
        <v>6000000</v>
      </c>
      <c r="F19" s="45">
        <f t="shared" si="0"/>
        <v>80000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>
        <v>2016</v>
      </c>
      <c r="D20" s="31">
        <v>75</v>
      </c>
      <c r="E20" s="32">
        <v>500000</v>
      </c>
      <c r="F20" s="45">
        <f t="shared" si="0"/>
        <v>6666.666666666667</v>
      </c>
      <c r="G20" s="35" t="s">
        <v>0</v>
      </c>
      <c r="H20" s="26"/>
    </row>
    <row r="21" spans="1:8" s="148" customFormat="1" x14ac:dyDescent="0.25">
      <c r="A21" s="26"/>
      <c r="B21" s="29" t="s">
        <v>182</v>
      </c>
      <c r="C21" s="30">
        <v>2016</v>
      </c>
      <c r="D21" s="31">
        <v>75</v>
      </c>
      <c r="E21" s="32">
        <v>1500000</v>
      </c>
      <c r="F21" s="45">
        <f t="shared" si="0"/>
        <v>20000</v>
      </c>
      <c r="G21" s="35" t="s">
        <v>0</v>
      </c>
      <c r="H21" s="26"/>
    </row>
    <row r="22" spans="1:8" s="148" customFormat="1" x14ac:dyDescent="0.25">
      <c r="A22" s="26"/>
      <c r="B22" s="29" t="s">
        <v>189</v>
      </c>
      <c r="C22" s="30">
        <v>2016</v>
      </c>
      <c r="D22" s="31">
        <v>8</v>
      </c>
      <c r="E22" s="32">
        <v>4200000</v>
      </c>
      <c r="F22" s="45">
        <f t="shared" si="0"/>
        <v>525000</v>
      </c>
      <c r="G22" s="35" t="s">
        <v>0</v>
      </c>
      <c r="H22" s="26"/>
    </row>
    <row r="23" spans="1:8" s="148" customFormat="1" x14ac:dyDescent="0.25">
      <c r="A23" s="26"/>
      <c r="B23" s="29" t="s">
        <v>200</v>
      </c>
      <c r="C23" s="30">
        <v>2016</v>
      </c>
      <c r="D23" s="31">
        <v>25</v>
      </c>
      <c r="E23" s="32">
        <v>200000</v>
      </c>
      <c r="F23" s="45">
        <f t="shared" si="0"/>
        <v>8000</v>
      </c>
      <c r="G23" s="35" t="s">
        <v>0</v>
      </c>
      <c r="H23" s="26"/>
    </row>
    <row r="24" spans="1:8" s="148" customFormat="1" x14ac:dyDescent="0.25">
      <c r="A24" s="26"/>
      <c r="B24" s="29" t="s">
        <v>202</v>
      </c>
      <c r="C24" s="30">
        <v>2016</v>
      </c>
      <c r="D24" s="31">
        <v>30</v>
      </c>
      <c r="E24" s="32">
        <v>1200000</v>
      </c>
      <c r="F24" s="45">
        <f t="shared" si="0"/>
        <v>40000</v>
      </c>
      <c r="G24" s="35" t="s">
        <v>0</v>
      </c>
      <c r="H24" s="26"/>
    </row>
    <row r="25" spans="1:8" s="148" customFormat="1" x14ac:dyDescent="0.25">
      <c r="A25" s="26"/>
      <c r="B25" s="29" t="s">
        <v>188</v>
      </c>
      <c r="C25" s="30">
        <v>2016</v>
      </c>
      <c r="D25" s="31">
        <v>75</v>
      </c>
      <c r="E25" s="32">
        <v>200000</v>
      </c>
      <c r="F25" s="45">
        <f t="shared" si="0"/>
        <v>2666.6666666666665</v>
      </c>
      <c r="G25" s="35" t="s">
        <v>0</v>
      </c>
      <c r="H25" s="26"/>
    </row>
    <row r="26" spans="1:8" s="148" customFormat="1" x14ac:dyDescent="0.25">
      <c r="A26" s="26"/>
      <c r="B26" s="29" t="s">
        <v>203</v>
      </c>
      <c r="C26" s="30">
        <v>2016</v>
      </c>
      <c r="D26" s="31">
        <v>20</v>
      </c>
      <c r="E26" s="32">
        <v>450000</v>
      </c>
      <c r="F26" s="45">
        <f t="shared" si="0"/>
        <v>22500</v>
      </c>
      <c r="G26" s="35" t="s">
        <v>0</v>
      </c>
      <c r="H26" s="26"/>
    </row>
    <row r="27" spans="1:8" s="148" customFormat="1" x14ac:dyDescent="0.25">
      <c r="A27" s="26"/>
      <c r="B27" s="29" t="s">
        <v>204</v>
      </c>
      <c r="C27" s="30">
        <v>2016</v>
      </c>
      <c r="D27" s="31">
        <v>15</v>
      </c>
      <c r="E27" s="32">
        <v>900000</v>
      </c>
      <c r="F27" s="45">
        <f t="shared" si="0"/>
        <v>60000</v>
      </c>
      <c r="G27" s="35" t="s">
        <v>0</v>
      </c>
      <c r="H27" s="26"/>
    </row>
    <row r="28" spans="1:8" s="148" customFormat="1" x14ac:dyDescent="0.25">
      <c r="A28" s="26"/>
      <c r="B28" s="29" t="s">
        <v>205</v>
      </c>
      <c r="C28" s="30">
        <v>2016</v>
      </c>
      <c r="D28" s="31">
        <v>10</v>
      </c>
      <c r="E28" s="32">
        <v>500000</v>
      </c>
      <c r="F28" s="45">
        <f t="shared" si="0"/>
        <v>50000</v>
      </c>
      <c r="G28" s="35" t="s">
        <v>0</v>
      </c>
      <c r="H28" s="26"/>
    </row>
    <row r="29" spans="1:8" s="148" customFormat="1" x14ac:dyDescent="0.25">
      <c r="A29" s="26"/>
      <c r="B29" s="29" t="s">
        <v>197</v>
      </c>
      <c r="C29" s="30">
        <v>2016</v>
      </c>
      <c r="D29" s="31">
        <v>50</v>
      </c>
      <c r="E29" s="32">
        <v>400000</v>
      </c>
      <c r="F29" s="45">
        <f t="shared" si="0"/>
        <v>8000</v>
      </c>
      <c r="G29" s="35" t="s">
        <v>0</v>
      </c>
      <c r="H29" s="26"/>
    </row>
    <row r="30" spans="1:8" s="148" customFormat="1" x14ac:dyDescent="0.25">
      <c r="A30" s="26"/>
      <c r="B30" s="29" t="s">
        <v>198</v>
      </c>
      <c r="C30" s="30">
        <v>2016</v>
      </c>
      <c r="D30" s="31">
        <v>15</v>
      </c>
      <c r="E30" s="32">
        <v>300000</v>
      </c>
      <c r="F30" s="45">
        <f t="shared" si="0"/>
        <v>20000</v>
      </c>
      <c r="G30" s="35" t="s">
        <v>0</v>
      </c>
      <c r="H30" s="26"/>
    </row>
    <row r="31" spans="1:8" s="148" customFormat="1" x14ac:dyDescent="0.25">
      <c r="A31" s="26"/>
      <c r="B31" s="29" t="s">
        <v>186</v>
      </c>
      <c r="C31" s="30">
        <v>2016</v>
      </c>
      <c r="D31" s="31">
        <v>75</v>
      </c>
      <c r="E31" s="32">
        <v>1400000</v>
      </c>
      <c r="F31" s="45">
        <f t="shared" si="0"/>
        <v>18666.666666666668</v>
      </c>
      <c r="G31" s="35" t="s">
        <v>0</v>
      </c>
      <c r="H31" s="26"/>
    </row>
    <row r="32" spans="1:8" s="148" customFormat="1" x14ac:dyDescent="0.25">
      <c r="A32" s="26"/>
      <c r="B32" s="29" t="s">
        <v>187</v>
      </c>
      <c r="C32" s="30">
        <v>2016</v>
      </c>
      <c r="D32" s="31">
        <v>10</v>
      </c>
      <c r="E32" s="32">
        <v>200000</v>
      </c>
      <c r="F32" s="45">
        <f t="shared" si="0"/>
        <v>20000</v>
      </c>
      <c r="G32" s="35" t="s">
        <v>0</v>
      </c>
      <c r="H32" s="26"/>
    </row>
    <row r="33" spans="1:8" s="148" customFormat="1" x14ac:dyDescent="0.25">
      <c r="A33" s="26"/>
      <c r="B33" s="109" t="s">
        <v>72</v>
      </c>
      <c r="C33" s="165"/>
      <c r="D33" s="166"/>
      <c r="E33" s="167"/>
      <c r="F33" s="46">
        <f>SUMIF(C8:C32,"2015",F8:F32)</f>
        <v>613333.33333333326</v>
      </c>
      <c r="G33" s="47" t="s">
        <v>0</v>
      </c>
      <c r="H33" s="26"/>
    </row>
    <row r="34" spans="1:8" s="148" customFormat="1" x14ac:dyDescent="0.25">
      <c r="A34" s="26"/>
      <c r="B34" s="107" t="s">
        <v>130</v>
      </c>
      <c r="C34" s="168"/>
      <c r="D34" s="169"/>
      <c r="E34" s="170"/>
      <c r="F34" s="46">
        <f>SUMIF(C8:C32,"2016",F8:F32)</f>
        <v>881499.99999999988</v>
      </c>
      <c r="G34" s="47" t="s">
        <v>0</v>
      </c>
      <c r="H34" s="26"/>
    </row>
    <row r="35" spans="1:8" s="148" customFormat="1" x14ac:dyDescent="0.25">
      <c r="A35" s="26"/>
      <c r="B35" s="50" t="s">
        <v>36</v>
      </c>
      <c r="C35" s="171"/>
      <c r="D35" s="172"/>
      <c r="E35" s="172"/>
      <c r="F35" s="48">
        <f>F33+F34</f>
        <v>1494833.333333333</v>
      </c>
      <c r="G35" s="49" t="s">
        <v>0</v>
      </c>
      <c r="H35" s="26"/>
    </row>
    <row r="36" spans="1:8" s="148" customFormat="1" x14ac:dyDescent="0.25">
      <c r="A36" s="26"/>
      <c r="B36" s="26"/>
      <c r="C36" s="164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164"/>
      <c r="D37" s="26"/>
      <c r="E37" s="26"/>
      <c r="F37" s="26"/>
      <c r="G37" s="26"/>
      <c r="H37" s="26"/>
    </row>
    <row r="38" spans="1:8" s="148" customFormat="1" x14ac:dyDescent="0.25">
      <c r="A38" s="26"/>
      <c r="B38" s="26"/>
      <c r="C38" s="164"/>
      <c r="D38" s="26"/>
      <c r="E38" s="26"/>
      <c r="F38" s="173"/>
      <c r="G38" s="173"/>
      <c r="H38" s="26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t="12" hidden="1" customHeight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 Ballerup AS</v>
      </c>
      <c r="B1" s="56"/>
      <c r="C1" s="56"/>
      <c r="D1" s="176"/>
      <c r="E1" s="56"/>
    </row>
    <row r="2" spans="1:5" x14ac:dyDescent="0.25">
      <c r="A2" s="220" t="str">
        <f>'1. Forside'!A2</f>
        <v>V197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206</v>
      </c>
      <c r="C8" s="51">
        <v>1450000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700000</v>
      </c>
      <c r="D9" s="181" t="s">
        <v>0</v>
      </c>
      <c r="E9" s="56"/>
    </row>
    <row r="10" spans="1:5" x14ac:dyDescent="0.25">
      <c r="A10" s="56"/>
      <c r="B10" s="206" t="s">
        <v>209</v>
      </c>
      <c r="C10" s="51">
        <v>6500000</v>
      </c>
      <c r="D10" s="181" t="s">
        <v>0</v>
      </c>
      <c r="E10" s="56"/>
    </row>
    <row r="11" spans="1:5" x14ac:dyDescent="0.25">
      <c r="A11" s="56"/>
      <c r="B11" s="206" t="s">
        <v>207</v>
      </c>
      <c r="C11" s="51">
        <v>160000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8843000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210</v>
      </c>
      <c r="C15" s="178"/>
      <c r="D15" s="179"/>
      <c r="E15" s="56"/>
    </row>
    <row r="16" spans="1:5" x14ac:dyDescent="0.25">
      <c r="A16" s="56"/>
      <c r="B16" s="53" t="s">
        <v>211</v>
      </c>
      <c r="C16" s="180">
        <v>20000000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20000000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147000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30000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177000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27310239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29489485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-2179246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2015-10-05T11:09:32Z</dcterms:modified>
</cp:coreProperties>
</file>