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60" yWindow="15" windowWidth="19035" windowHeight="99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4" i="11" l="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7" i="11" s="1"/>
  <c r="G29" i="12" s="1"/>
  <c r="F12" i="11"/>
  <c r="F13" i="11"/>
  <c r="F15" i="11"/>
  <c r="F16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9" i="5" s="1"/>
  <c r="E11" i="4"/>
  <c r="E13" i="4" s="1"/>
  <c r="G13" i="4" s="1"/>
  <c r="G16" i="4" s="1"/>
  <c r="E12" i="5" l="1"/>
  <c r="E11" i="5"/>
  <c r="E9" i="6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<sst xmlns="http://schemas.openxmlformats.org/spreadsheetml/2006/main" count="256" uniqueCount="125">
  <si>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</si>
  <si>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</si>
  <si>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</si>
  <si>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</si>
  <si>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</si>
  <si>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</si>
  <si>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</si>
  <si>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</si>
  <si>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</si>
  <si>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</si>
  <si>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</si>
  <si>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</si>
  <si>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</si>
  <si>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</si>
  <si>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</si>
  <si>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</si>
  <si>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</si>
  <si>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</si>
  <si>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</si>
  <si>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</si>
  <si>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</si>
  <si>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</si>
  <si>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</si>
  <si>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</si>
  <si>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</si>
  <si>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</si>
  <si>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</si>
  <si>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</si>
  <si>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</si>
  <si>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</si>
  <si>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</si>
  <si>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</si>
  <si>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</si>
  <si>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</si>
  <si>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</si>
  <si>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</si>
  <si>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</si>
  <si>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</si>
  <si>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</si>
  <si>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</si>
  <si>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</si>
  <si>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</si>
  <si>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</si>
  <si>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</si>
  <si>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</si>
  <si>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</si>
  <si>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</si>
  <si>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</si>
  <si>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</si>
  <si>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</si>
  <si>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</si>
  <si>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</si>
  <si>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</si>
  <si>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</si>
  <si>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</si>
  <si>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</si>
  <si>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</si>
  <si>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</si>
  <si>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</si>
  <si>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</si>
  <si>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</si>
  <si>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</si>
  <si>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</si>
  <si>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</si>
  <si>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</si>
  <si>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</si>
  <si>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</si>
  <si>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</si>
  <si>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</si>
  <si>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</si>
  <si>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</si>
  <si>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</si>
  <si>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</si>
  <si>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</si>
  <si>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</si>
  <si>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</si>
  <si>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</si>
  <si>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</si>
  <si>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</si>
  <si>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</si>
  <si>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</si>
  <si>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</si>
  <si>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</si>
  <si>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</si>
  <si>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</si>
  <si>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</si>
  <si>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</si>
  <si>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</si>
  <si>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</si>
  <si>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</si>
  <si>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</si>
  <si>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</si>
  <si>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</si>
  <si>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</si>
  <si>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</si>
  <si>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</si>
  <si>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</si>
  <si>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</si>
  <si>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</si>
  <si>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</si>
  <si>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</si>
  <si>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</si>
  <si>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</si>
  <si>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</si>
  <si>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</si>
  <si>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</si>
  <si>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</si>
  <si>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</si>
  <si>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</si>
  <si>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</si>
  <si>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Solceller</t>
  </si>
  <si>
    <t>Filteranlæg, trykfiltre, dobbelt filtrering</t>
  </si>
  <si>
    <t>Nødstrømsanlæg på vandværk</t>
  </si>
  <si>
    <t>Instrumenter (flowmåler+tryk transducer+alarmer)</t>
  </si>
  <si>
    <t>Ø 50mm &lt; Ledningsnet ≤ Ø110 mm</t>
  </si>
  <si>
    <t>Ventiler på Ø 50mm &lt; Ledningsnet ≤ Ø110 mm</t>
  </si>
  <si>
    <t>Ventiler på ledningsnet ≤ Ø50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</si>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</sst>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122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3391988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3431000</v>
      </c>
      <c r="H10" s="10" t="s">
        <v>4</v>
      </c>
      <c r="I10" s="1"/>
    </row>
    <row r="11" spans="1:9" x14ac:dyDescent="0.25">
      <c r="A11" s="1"/>
      <c r="B11" s="71" t="s">
        <v>83</v>
      </c>
      <c r="C11" s="72"/>
      <c r="D11" s="72"/>
      <c r="E11" s="72"/>
      <c r="F11" s="73"/>
      <c r="G11" s="34">
        <f>G9-G10</f>
        <v>-39012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27929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30000</v>
      </c>
      <c r="H16" s="10" t="s">
        <v>4</v>
      </c>
      <c r="I16" s="1"/>
    </row>
    <row r="17" spans="1:9" x14ac:dyDescent="0.25">
      <c r="A17" s="1"/>
      <c r="B17" s="71" t="s">
        <v>87</v>
      </c>
      <c r="C17" s="72"/>
      <c r="D17" s="72"/>
      <c r="E17" s="72"/>
      <c r="F17" s="73"/>
      <c r="G17" s="34">
        <f>G15-G16</f>
        <v>-2071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1" t="s">
        <v>96</v>
      </c>
      <c r="C23" s="72"/>
      <c r="D23" s="72"/>
      <c r="E23" s="72"/>
      <c r="F23" s="7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20000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85667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2015'!F17</f>
        <v>50194.46</v>
      </c>
      <c r="H29" s="10" t="s">
        <v>4</v>
      </c>
      <c r="I29" s="1"/>
    </row>
    <row r="30" spans="1:9" x14ac:dyDescent="0.25">
      <c r="A30" s="1"/>
      <c r="B30" s="71" t="s">
        <v>88</v>
      </c>
      <c r="C30" s="72"/>
      <c r="D30" s="72"/>
      <c r="E30" s="72"/>
      <c r="F30" s="73"/>
      <c r="G30" s="34">
        <f>G29-G27+G29-G28</f>
        <v>-5278.0800000000017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123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49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40">
        <v>6682675.824402906</v>
      </c>
      <c r="H9" s="16" t="s">
        <v>4</v>
      </c>
      <c r="I9" s="1"/>
    </row>
    <row r="10" spans="1:9" x14ac:dyDescent="0.25">
      <c r="A10" s="1"/>
      <c r="B10" s="71" t="s">
        <v>52</v>
      </c>
      <c r="C10" s="72"/>
      <c r="D10" s="72"/>
      <c r="E10" s="72"/>
      <c r="F10" s="72"/>
      <c r="G10" s="72"/>
      <c r="H10" s="73"/>
      <c r="I10" s="1"/>
    </row>
    <row r="11" spans="1:9" x14ac:dyDescent="0.25">
      <c r="A11" s="1"/>
      <c r="B11" s="78" t="s">
        <v>53</v>
      </c>
      <c r="C11" s="79"/>
      <c r="D11" s="80"/>
      <c r="E11" s="36">
        <v>1628565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134383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6219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55733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1824900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138080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138080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-379672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-1582672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/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-1962344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636</v>
      </c>
      <c r="F28" s="16" t="s">
        <v>4</v>
      </c>
      <c r="G28" s="31">
        <f>IF(E28&lt;0,0,-E28)</f>
        <v>-636</v>
      </c>
      <c r="H28" s="16" t="s">
        <v>4</v>
      </c>
      <c r="I28" s="1"/>
    </row>
    <row r="29" spans="1:9" x14ac:dyDescent="0.25">
      <c r="A29" s="1"/>
      <c r="B29" s="71" t="s">
        <v>71</v>
      </c>
      <c r="C29" s="72"/>
      <c r="D29" s="72"/>
      <c r="E29" s="72"/>
      <c r="F29" s="72"/>
      <c r="G29" s="72"/>
      <c r="H29" s="73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117</v>
      </c>
      <c r="C31" s="72"/>
      <c r="D31" s="72"/>
      <c r="E31" s="72"/>
      <c r="F31" s="72"/>
      <c r="G31" s="72"/>
      <c r="H31" s="7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6558726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123949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6682675</v>
      </c>
      <c r="F35" s="16" t="s">
        <v>4</v>
      </c>
      <c r="G35" s="33">
        <f>-E35</f>
        <v>-6682675</v>
      </c>
      <c r="H35" s="16" t="s">
        <v>4</v>
      </c>
      <c r="I35" s="1"/>
    </row>
    <row r="36" spans="1:9" x14ac:dyDescent="0.25">
      <c r="A36" s="1"/>
      <c r="B36" s="71" t="s">
        <v>50</v>
      </c>
      <c r="C36" s="72"/>
      <c r="D36" s="72"/>
      <c r="E36" s="72"/>
      <c r="F36" s="73"/>
      <c r="G36" s="34">
        <f>$G$9+$G$28+$G$30+$G$35</f>
        <v>-635.17559709399939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124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6896063.8958707433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3392192.3472764594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59565.816326102831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6836498.0795446401</v>
      </c>
      <c r="F12" s="17" t="s">
        <v>4</v>
      </c>
      <c r="G12" s="33">
        <f>E12</f>
        <v>6836498.0795446401</v>
      </c>
      <c r="H12" s="17" t="s">
        <v>4</v>
      </c>
      <c r="I12" s="1"/>
    </row>
    <row r="13" spans="1:9" x14ac:dyDescent="0.25">
      <c r="A13" s="1"/>
      <c r="B13" s="71" t="s">
        <v>32</v>
      </c>
      <c r="C13" s="72"/>
      <c r="D13" s="72"/>
      <c r="E13" s="72"/>
      <c r="F13" s="72"/>
      <c r="G13" s="72"/>
      <c r="H13" s="73"/>
      <c r="I13" s="1"/>
    </row>
    <row r="14" spans="1:9" x14ac:dyDescent="0.25">
      <c r="A14" s="1"/>
      <c r="B14" s="75" t="s">
        <v>106</v>
      </c>
      <c r="C14" s="76"/>
      <c r="D14" s="77"/>
      <c r="E14" s="33">
        <f>'Fane 5. Hist. over el. underdæk'!G13</f>
        <v>-102319.75</v>
      </c>
      <c r="F14" s="17" t="s">
        <v>4</v>
      </c>
      <c r="G14" s="33">
        <f>E14</f>
        <v>-102319.75</v>
      </c>
      <c r="H14" s="17" t="s">
        <v>4</v>
      </c>
      <c r="I14" s="1"/>
    </row>
    <row r="15" spans="1:9" x14ac:dyDescent="0.25">
      <c r="A15" s="1"/>
      <c r="B15" s="71" t="s">
        <v>29</v>
      </c>
      <c r="C15" s="72"/>
      <c r="D15" s="72"/>
      <c r="E15" s="72"/>
      <c r="F15" s="72"/>
      <c r="G15" s="72"/>
      <c r="H15" s="7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-39012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-2071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-5278.0800000000017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-46361.08</v>
      </c>
      <c r="F20" s="17" t="s">
        <v>4</v>
      </c>
      <c r="G20" s="33">
        <f>E20</f>
        <v>-46361.08</v>
      </c>
      <c r="H20" s="17" t="s">
        <v>4</v>
      </c>
      <c r="I20" s="1"/>
    </row>
    <row r="21" spans="1:9" x14ac:dyDescent="0.25">
      <c r="A21" s="1"/>
      <c r="B21" s="71" t="s">
        <v>33</v>
      </c>
      <c r="C21" s="72"/>
      <c r="D21" s="72"/>
      <c r="E21" s="72"/>
      <c r="F21" s="72"/>
      <c r="G21" s="72"/>
      <c r="H21" s="73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-635.17559709399939</v>
      </c>
      <c r="F22" s="17" t="s">
        <v>4</v>
      </c>
      <c r="G22" s="33">
        <f>E22</f>
        <v>-635.17559709399939</v>
      </c>
      <c r="H22" s="17" t="s">
        <v>4</v>
      </c>
      <c r="I22" s="1"/>
    </row>
    <row r="23" spans="1:9" x14ac:dyDescent="0.25">
      <c r="A23" s="1"/>
      <c r="B23" s="71" t="s">
        <v>39</v>
      </c>
      <c r="C23" s="72"/>
      <c r="D23" s="72"/>
      <c r="E23" s="72"/>
      <c r="F23" s="73"/>
      <c r="G23" s="34">
        <f>G12+G14+G20+G22</f>
        <v>6687182.0739475461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6836498.0795446401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3392192.3472764594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86823.525610216922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59296.823056155779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6864024.7820987012</v>
      </c>
      <c r="F13" s="17" t="s">
        <v>4</v>
      </c>
      <c r="G13" s="33">
        <f>E13</f>
        <v>6864024.7820987012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underdæk'!$G$12&gt;1,'Fane 5. Hist. over el. underdæk'!$G$13,0)</f>
        <v>-102319.75</v>
      </c>
      <c r="F15" s="17" t="s">
        <v>4</v>
      </c>
      <c r="G15" s="33">
        <f>E15</f>
        <v>-102319.75</v>
      </c>
      <c r="H15" s="17" t="s">
        <v>4</v>
      </c>
      <c r="I15" s="1"/>
    </row>
    <row r="16" spans="1:9" x14ac:dyDescent="0.25">
      <c r="A16" s="1"/>
      <c r="B16" s="71" t="s">
        <v>42</v>
      </c>
      <c r="C16" s="72"/>
      <c r="D16" s="72"/>
      <c r="E16" s="72"/>
      <c r="F16" s="73"/>
      <c r="G16" s="34">
        <f>G13+G15</f>
        <v>6761705.0320987012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6864024.7820987012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3435273.1900868705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87173.114732653499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59029.04453291648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6892168.8522984385</v>
      </c>
      <c r="F13" s="17" t="s">
        <v>4</v>
      </c>
      <c r="G13" s="33">
        <f>E13</f>
        <v>6892168.8522984385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underdæk'!$G$12&gt;2,'Fane 5. Hist. over el. underdæk'!$G$13,0)</f>
        <v>-102319.75</v>
      </c>
      <c r="F15" s="17" t="s">
        <v>4</v>
      </c>
      <c r="G15" s="33">
        <f>E15</f>
        <v>-102319.75</v>
      </c>
      <c r="H15" s="17" t="s">
        <v>4</v>
      </c>
      <c r="I15" s="1"/>
    </row>
    <row r="16" spans="1:9" x14ac:dyDescent="0.25">
      <c r="A16" s="1"/>
      <c r="B16" s="71" t="s">
        <v>45</v>
      </c>
      <c r="C16" s="72"/>
      <c r="D16" s="72"/>
      <c r="E16" s="72"/>
      <c r="F16" s="73"/>
      <c r="G16" s="34">
        <f>G13+G15</f>
        <v>6789849.1022984385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6892168.8522984376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3478901.1596009736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87530.544424190157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58762.475270710274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6920936.9214519178</v>
      </c>
      <c r="F13" s="17" t="s">
        <v>4</v>
      </c>
      <c r="G13" s="33">
        <f>E13</f>
        <v>6920936.9214519178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underdæk'!$G$12&gt;3,'Fane 5. Hist. over el. underdæk'!$G$13,0)</f>
        <v>-102319.75</v>
      </c>
      <c r="F15" s="17" t="s">
        <v>4</v>
      </c>
      <c r="G15" s="33">
        <f>E15</f>
        <v>-102319.75</v>
      </c>
      <c r="H15" s="17" t="s">
        <v>4</v>
      </c>
      <c r="I15" s="1"/>
    </row>
    <row r="16" spans="1:9" x14ac:dyDescent="0.25">
      <c r="A16" s="1"/>
      <c r="B16" s="71" t="s">
        <v>47</v>
      </c>
      <c r="C16" s="72"/>
      <c r="D16" s="72"/>
      <c r="E16" s="72"/>
      <c r="F16" s="73"/>
      <c r="G16" s="34">
        <f>G13+G15</f>
        <v>6818617.1714519178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7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48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1503227.737622292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2000643.8109719916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3392192.3472764594</v>
      </c>
      <c r="H11" s="10" t="s">
        <v>4</v>
      </c>
      <c r="I11" s="1"/>
    </row>
    <row r="12" spans="1:9" x14ac:dyDescent="0.25">
      <c r="A12" s="1"/>
      <c r="B12" s="71" t="s">
        <v>48</v>
      </c>
      <c r="C12" s="72"/>
      <c r="D12" s="72"/>
      <c r="E12" s="72"/>
      <c r="F12" s="73"/>
      <c r="G12" s="34">
        <f>SUM(G9:G11)</f>
        <v>6896063.8958707433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104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3503871.5485942839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1" t="s">
        <v>28</v>
      </c>
      <c r="C11" s="72"/>
      <c r="D11" s="72"/>
      <c r="E11" s="72"/>
      <c r="F11" s="73"/>
      <c r="G11" s="34">
        <f>$G$9*$G$10/100</f>
        <v>59565.816326102831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120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-1039981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-630702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-409279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1" t="s">
        <v>76</v>
      </c>
      <c r="C13" s="72"/>
      <c r="D13" s="72"/>
      <c r="E13" s="72"/>
      <c r="F13" s="73"/>
      <c r="G13" s="34">
        <f>G11/G12</f>
        <v>-102319.75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4" t="s">
        <v>121</v>
      </c>
      <c r="C3" s="74"/>
      <c r="D3" s="74"/>
      <c r="E3" s="74"/>
      <c r="F3" s="74"/>
      <c r="G3" s="74"/>
      <c r="H3" s="1"/>
    </row>
    <row r="4" spans="1:8" ht="15" customHeight="1" x14ac:dyDescent="0.25">
      <c r="A4" s="1"/>
      <c r="B4" s="74"/>
      <c r="C4" s="74"/>
      <c r="D4" s="74"/>
      <c r="E4" s="74"/>
      <c r="F4" s="74"/>
      <c r="G4" s="7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1" t="s">
        <v>6</v>
      </c>
      <c r="C8" s="72"/>
      <c r="D8" s="72"/>
      <c r="E8" s="72"/>
      <c r="F8" s="72"/>
      <c r="G8" s="73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25</v>
      </c>
      <c r="E10" s="36">
        <v>266039</v>
      </c>
      <c r="F10" s="20">
        <f>E10/D10</f>
        <v>10641.56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25</v>
      </c>
      <c r="E11" s="36">
        <v>416130</v>
      </c>
      <c r="F11" s="20">
        <f t="shared" ref="F11:F16" si="0">E11/D11</f>
        <v>16645.2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25</v>
      </c>
      <c r="E12" s="36">
        <v>247116</v>
      </c>
      <c r="F12" s="20">
        <f t="shared" si="0"/>
        <v>9884.64</v>
      </c>
      <c r="G12" s="10" t="s">
        <v>4</v>
      </c>
      <c r="H12" s="1"/>
    </row>
    <row r="13" spans="1:8" ht="26.25" x14ac:dyDescent="0.25">
      <c r="A13" s="1"/>
      <c r="B13" s="42" t="s">
        <v>113</v>
      </c>
      <c r="C13" s="39">
        <v>2015</v>
      </c>
      <c r="D13" s="39">
        <v>10</v>
      </c>
      <c r="E13" s="36">
        <v>9745</v>
      </c>
      <c r="F13" s="20">
        <f t="shared" si="0"/>
        <v>974.5</v>
      </c>
      <c r="G13" s="10" t="s">
        <v>4</v>
      </c>
      <c r="H13" s="1"/>
    </row>
    <row r="14" spans="1:8" x14ac:dyDescent="0.25">
      <c r="A14" s="1"/>
      <c r="B14" s="42" t="s">
        <v>114</v>
      </c>
      <c r="C14" s="39">
        <v>2015</v>
      </c>
      <c r="D14" s="39">
        <v>75</v>
      </c>
      <c r="E14" s="36">
        <v>201608</v>
      </c>
      <c r="F14" s="20">
        <f t="shared" si="0"/>
        <v>2688.1066666666666</v>
      </c>
      <c r="G14" s="10" t="s">
        <v>4</v>
      </c>
      <c r="H14" s="1"/>
    </row>
    <row r="15" spans="1:8" x14ac:dyDescent="0.25">
      <c r="A15" s="1"/>
      <c r="B15" s="42" t="s">
        <v>115</v>
      </c>
      <c r="C15" s="39">
        <v>2015</v>
      </c>
      <c r="D15" s="39">
        <v>75</v>
      </c>
      <c r="E15" s="36">
        <v>128088</v>
      </c>
      <c r="F15" s="20">
        <f t="shared" si="0"/>
        <v>1707.84</v>
      </c>
      <c r="G15" s="10" t="s">
        <v>4</v>
      </c>
      <c r="H15" s="1"/>
    </row>
    <row r="16" spans="1:8" x14ac:dyDescent="0.25">
      <c r="A16" s="1"/>
      <c r="B16" s="42" t="s">
        <v>116</v>
      </c>
      <c r="C16" s="39">
        <v>2015</v>
      </c>
      <c r="D16" s="39">
        <v>75</v>
      </c>
      <c r="E16" s="36">
        <v>573946</v>
      </c>
      <c r="F16" s="20">
        <f t="shared" si="0"/>
        <v>7652.6133333333337</v>
      </c>
      <c r="G16" s="10" t="s">
        <v>4</v>
      </c>
      <c r="H16" s="1"/>
    </row>
    <row r="17" spans="1:8" x14ac:dyDescent="0.25">
      <c r="A17" s="1"/>
      <c r="B17" s="71" t="s">
        <v>5</v>
      </c>
      <c r="C17" s="72"/>
      <c r="D17" s="72"/>
      <c r="E17" s="73"/>
      <c r="F17" s="34">
        <f>SUM(F10:F16)</f>
        <v>50194.46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2016-10-17T19:26:37Z</dcterms:modified>
</cp:coreProperties>
</file>