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C11" i="4" l="1"/>
  <c r="F9" i="2" l="1"/>
  <c r="F10" i="2"/>
  <c r="F11" i="2"/>
  <c r="F12" i="2"/>
  <c r="F13" i="2"/>
  <c r="F14" i="2"/>
  <c r="F15" i="2"/>
  <c r="F16" i="2"/>
  <c r="F17" i="2"/>
  <c r="F18" i="2"/>
  <c r="F19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41" i="7" l="1"/>
  <c r="C9" i="12" l="1"/>
  <c r="C31" i="8" s="1"/>
  <c r="E31" i="8" s="1"/>
  <c r="F8" i="2" l="1"/>
  <c r="F8" i="7"/>
  <c r="F40" i="7" s="1"/>
  <c r="F20" i="2" l="1"/>
  <c r="C9" i="10" s="1"/>
  <c r="C15" i="11" l="1"/>
  <c r="C28" i="8" s="1"/>
  <c r="C17" i="4"/>
  <c r="C26" i="8" s="1"/>
  <c r="C27" i="3"/>
  <c r="C24" i="8" s="1"/>
  <c r="F42" i="7"/>
  <c r="C18" i="8" s="1"/>
  <c r="C21" i="3"/>
  <c r="C23" i="8" s="1"/>
  <c r="C10" i="3"/>
  <c r="C21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<sst xmlns="http://schemas.openxmlformats.org/spreadsheetml/2006/main" count="503" uniqueCount="220">
  <si>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</si>
  <si>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</si>
  <si>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</si>
  <si>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</si>
  <si>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</si>
  <si>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</si>
  <si>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</si>
  <si>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</si>
  <si>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</si>
  <si>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</si>
  <si>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</si>
  <si>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</si>
  <si>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</si>
  <si>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</si>
  <si>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</si>
  <si>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</si>
  <si>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</si>
  <si>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</si>
  <si>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</si>
  <si>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</si>
  <si>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</si>
  <si>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</si>
  <si>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</si>
  <si>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</si>
  <si>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</si>
  <si>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</si>
  <si>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</si>
  <si>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</si>
  <si>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</si>
  <si>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</si>
  <si>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</si>
  <si>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</si>
  <si>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</si>
  <si>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</si>
  <si>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</si>
  <si>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</si>
  <si>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</si>
  <si>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</si>
  <si>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</si>
  <si>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</si>
  <si>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</si>
  <si>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</si>
  <si>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</si>
  <si>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</si>
  <si>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</si>
  <si>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</si>
  <si>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</si>
  <si>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</si>
  <si>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</si>
  <si>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</si>
  <si>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</si>
  <si>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</si>
  <si>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</si>
  <si>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</si>
  <si>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</si>
  <si>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</si>
  <si>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</si>
  <si>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</si>
  <si>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</si>
  <si>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</si>
  <si>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</si>
  <si>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</si>
  <si>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</si>
  <si>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</si>
  <si>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</si>
  <si>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</si>
  <si>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</si>
  <si>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</si>
  <si>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</si>
  <si>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</si>
  <si>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</si>
  <si>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</si>
  <si>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</si>
  <si>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</si>
  <si>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</si>
  <si>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</si>
  <si>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</si>
  <si>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</si>
  <si>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</si>
  <si>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</si>
  <si>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</si>
  <si>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</si>
  <si>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</si>
  <si>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</si>
  <si>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</si>
  <si>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</si>
  <si>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</si>
  <si>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</si>
  <si>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</si>
  <si>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</si>
  <si>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</si>
  <si>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</si>
  <si>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</si>
  <si>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</si>
  <si>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</si>
  <si>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</si>
  <si>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</si>
  <si>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</si>
  <si>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</si>
  <si>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</si>
  <si>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</si>
  <si>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</si>
  <si>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</si>
  <si>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</si>
  <si>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</si>
  <si>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</si>
  <si>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</si>
  <si>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</si>
  <si>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</si>
  <si>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</si>
  <si>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</si>
  <si>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</si>
  <si>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</si>
  <si>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</si>
  <si>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</si>
  <si>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</si>
  <si>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</si>
  <si>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</si>
  <si>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</si>
  <si>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</si>
  <si>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</si>
  <si>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</si>
  <si>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</si>
  <si>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</si>
  <si>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</si>
  <si>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</si>
  <si>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</si>
  <si>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</si>
  <si>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</si>
  <si>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</si>
  <si>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</si>
  <si>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</si>
  <si>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</si>
  <si>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</si>
  <si>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</si>
  <si>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</si>
  <si>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</si>
  <si>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</si>
  <si>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</si>
  <si>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</si>
  <si>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</si>
  <si>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</si>
  <si>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</si>
  <si>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</si>
  <si>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</si>
  <si>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</si>
  <si>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</si>
  <si>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</si>
  <si>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</si>
  <si>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</si>
  <si>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</si>
  <si>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</si>
  <si>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</si>
  <si>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</si>
  <si>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</si>
  <si>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</si>
  <si>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</si>
  <si>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</si>
  <si>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</si>
  <si>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</si>
  <si>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</si>
  <si>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</si>
  <si>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</si>
  <si>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</si>
  <si>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</si>
  <si>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</si>
  <si>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</si>
  <si>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</si>
  <si>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</si>
  <si>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</si>
  <si>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</si>
  <si>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</si>
  <si>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</si>
  <si>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</si>
  <si>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</si>
  <si>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</si>
  <si>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</si>
  <si>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</si>
  <si>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</si>
  <si>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</si>
  <si>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Arbejdsplads</t>
  </si>
  <si>
    <t>Skyllevandsbehandling, inkl. UV-filter mv., SRO</t>
  </si>
  <si>
    <t>Elanlæg</t>
  </si>
  <si>
    <t>Beluftningsanlæg, iltningstrappe, Kontruktioner</t>
  </si>
  <si>
    <t>Ø 50mm &lt; Ledningsnet ≤ Ø110 mm</t>
  </si>
  <si>
    <t xml:space="preserve">Afregningsmålere, mekaniske </t>
  </si>
  <si>
    <t>Ledningsnet ≤ Ø50 mm</t>
  </si>
  <si>
    <t>Køretøjer, store lastvogne (&gt; 3.500 kg.)</t>
  </si>
  <si>
    <t>Grundvandsbeskyttelse</t>
  </si>
  <si>
    <t>Dokumenteret Drikkevandssikkerhed</t>
  </si>
  <si>
    <t>Ledelsessystem</t>
  </si>
  <si>
    <t>Grundvandsbeskyttelse (skovrejsning)</t>
  </si>
  <si>
    <t>Tjenestemandspensioner</t>
  </si>
  <si>
    <t>Ejendomsskatter</t>
  </si>
  <si>
    <t>Boring (inkl. etablering, forerør, filter og prøvepumpning)</t>
  </si>
  <si>
    <t>2015</t>
  </si>
  <si>
    <t>30</t>
  </si>
  <si>
    <t>75</t>
  </si>
  <si>
    <t>10</t>
  </si>
  <si>
    <t>Beluftningsanlæg, iltningstrappe, Mek./EL</t>
  </si>
  <si>
    <t>25</t>
  </si>
  <si>
    <t>50</t>
  </si>
  <si>
    <t>Pumpestation (inkl. evt. hydrofor)/trykforøger, SRO</t>
  </si>
  <si>
    <t>Pumpestation (inkl. evt. hydrofor)/trykforøger, Mek./EL</t>
  </si>
  <si>
    <t>Pumpestation (inkl. evt. hydrofor)/trykforøger, Konstruktioner</t>
  </si>
  <si>
    <t>Afregningsmålere, elektroniske ≤ Ø 110mm (Qn 10)</t>
  </si>
  <si>
    <t>SRO-brønd/kvarterbrønd/sektionsbrønd, Mek./EL</t>
  </si>
  <si>
    <t>15</t>
  </si>
  <si>
    <t>SRO-brønd/kvarterbrønd/sektionsbrønd, Konstruktioner</t>
  </si>
  <si>
    <t>Køretøjer, personbil</t>
  </si>
  <si>
    <t>5</t>
  </si>
  <si>
    <t>Etageareal kontor og mandskabsfaciliteter</t>
  </si>
  <si>
    <t>20</t>
  </si>
  <si>
    <t>2016</t>
  </si>
  <si>
    <t>Administrationbygninger</t>
  </si>
  <si>
    <t>Tillæg for afgift for ledningsført vand i 2016</t>
  </si>
  <si>
    <t>Afgift for ledningsført vand</t>
  </si>
  <si>
    <t>Vandcenter Syd AS</t>
  </si>
  <si>
    <t>V199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</si>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</sst>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3" fillId="56" borderId="0" xfId="0" applyNumberFormat="1" applyFont="1" applyFill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128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137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3" t="s">
        <v>138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227"/>
      <c r="E29" s="227"/>
      <c r="F29" s="227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Vandcenter Syd AS</v>
      </c>
      <c r="B1" s="56"/>
      <c r="C1" s="56"/>
      <c r="D1" s="56"/>
      <c r="E1" s="56"/>
    </row>
    <row r="2" spans="1:5" x14ac:dyDescent="0.25">
      <c r="A2" s="220" t="str">
        <f>'1. Forside'!A2</f>
        <v>V199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188</v>
      </c>
      <c r="C7" s="51">
        <v>26000</v>
      </c>
      <c r="D7" s="190" t="s">
        <v>0</v>
      </c>
      <c r="E7" s="56"/>
    </row>
    <row r="8" spans="1:5" x14ac:dyDescent="0.25">
      <c r="A8" s="56"/>
      <c r="B8" s="212" t="s">
        <v>189</v>
      </c>
      <c r="C8" s="51">
        <v>830000</v>
      </c>
      <c r="D8" s="190" t="s">
        <v>0</v>
      </c>
      <c r="E8" s="56"/>
    </row>
    <row r="9" spans="1:5" x14ac:dyDescent="0.25">
      <c r="A9" s="56"/>
      <c r="B9" s="212" t="s">
        <v>190</v>
      </c>
      <c r="C9" s="51">
        <v>100000</v>
      </c>
      <c r="D9" s="190" t="s">
        <v>0</v>
      </c>
      <c r="E9" s="56"/>
    </row>
    <row r="10" spans="1:5" x14ac:dyDescent="0.25">
      <c r="A10" s="56"/>
      <c r="B10" s="212" t="s">
        <v>191</v>
      </c>
      <c r="C10" s="51">
        <v>15000000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15956000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922106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590000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332106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Vandcenter Syd AS</v>
      </c>
      <c r="B1" s="26"/>
      <c r="C1" s="26"/>
      <c r="D1" s="26"/>
      <c r="E1" s="26"/>
    </row>
    <row r="2" spans="1:5" x14ac:dyDescent="0.25">
      <c r="A2" s="221" t="str">
        <f>'1. Forside'!A2</f>
        <v>V199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3800000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3700000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4644437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3600000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1044437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Vandcenter Syd AS</v>
      </c>
      <c r="B1" s="26"/>
      <c r="C1" s="26"/>
      <c r="D1" s="26"/>
      <c r="E1" s="26"/>
    </row>
    <row r="2" spans="1:5" x14ac:dyDescent="0.25">
      <c r="A2" s="221" t="str">
        <f>'1. Forside'!A2</f>
        <v>V199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13169586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13169586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Syd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183008735.75371996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32758708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7812908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3919745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4705370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49196731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1454500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5000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1459500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-2090818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-28161907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-13451967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-43704692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6951539</v>
      </c>
      <c r="D27" s="79" t="s">
        <v>0</v>
      </c>
      <c r="E27" s="10">
        <f>IF(C27&lt;0,0,-C27)</f>
        <v>-6951539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153395156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153395156</v>
      </c>
      <c r="D36" s="79" t="s">
        <v>0</v>
      </c>
      <c r="E36" s="10">
        <f>-C36</f>
        <v>-153395156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22662040.753719956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Vandcenter Syd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3384310</v>
      </c>
      <c r="D7" s="222" t="s">
        <v>0</v>
      </c>
      <c r="E7" s="223">
        <v>7177465</v>
      </c>
      <c r="F7" s="222" t="s">
        <v>0</v>
      </c>
      <c r="G7" s="223">
        <v>12934836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3384310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7177465</v>
      </c>
      <c r="F11" s="226" t="s">
        <v>0</v>
      </c>
      <c r="G11" s="55">
        <f>E11+G7-G8-G9</f>
        <v>20112301</v>
      </c>
      <c r="H11" s="226" t="s">
        <v>0</v>
      </c>
      <c r="I11" s="55">
        <f>G11+I7-I8-I9</f>
        <v>20112301</v>
      </c>
      <c r="J11" s="226" t="s">
        <v>0</v>
      </c>
      <c r="K11" s="55">
        <f>K7-K8-K9+K10+I11</f>
        <v>20112301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Syd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53966628.955006562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-205073.19002902493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-689424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53072131.764977537</v>
      </c>
      <c r="D13" s="79" t="s">
        <v>0</v>
      </c>
      <c r="E13" s="6">
        <f>C13</f>
        <v>53072131.764977537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30201293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219</v>
      </c>
      <c r="C16" s="14">
        <f>'6. Gennemførte investeringer'!F22</f>
        <v>10158717.936666667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746420.5400000005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investeringer'!F42</f>
        <v>4332123.333333333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45438554.810000002</v>
      </c>
      <c r="D19" s="79" t="s">
        <v>0</v>
      </c>
      <c r="E19" s="8">
        <f>C19</f>
        <v>45438554.810000002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7842932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55685000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201000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-2480854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15956000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332106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3700000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1044437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82280621</v>
      </c>
      <c r="D29" s="79" t="s">
        <v>0</v>
      </c>
      <c r="E29" s="6">
        <f>C29</f>
        <v>82280621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22662040.753719956</v>
      </c>
      <c r="D33" s="79" t="s">
        <v>0</v>
      </c>
      <c r="E33" s="12">
        <f>C33</f>
        <v>22662040.753719956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203453348.3286975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8812802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23.086113625234916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16.767464913962382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53966628.955006562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53966628.955006562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53966628.955006562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-205073.19002902493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43443136.308780283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53761555.764977537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53966628.955006562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2757694.7396008354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689424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1381339611.8505969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30201293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30201293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Vandcenter Syd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5</v>
      </c>
      <c r="E8" s="32">
        <v>14708</v>
      </c>
      <c r="F8" s="34">
        <f t="shared" ref="F8" si="0">E8/D8</f>
        <v>2941.6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10</v>
      </c>
      <c r="E9" s="32">
        <v>1587896</v>
      </c>
      <c r="F9" s="34">
        <f t="shared" ref="F9:F19" si="1">E9/D9</f>
        <v>158789.6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20</v>
      </c>
      <c r="E10" s="32">
        <v>2021436</v>
      </c>
      <c r="F10" s="34">
        <f t="shared" si="1"/>
        <v>101071.8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50</v>
      </c>
      <c r="E11" s="32">
        <v>2142133</v>
      </c>
      <c r="F11" s="34">
        <f t="shared" si="1"/>
        <v>42842.66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75</v>
      </c>
      <c r="E12" s="32">
        <v>285122</v>
      </c>
      <c r="F12" s="34">
        <f t="shared" si="1"/>
        <v>3801.6266666666666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>
        <v>2014</v>
      </c>
      <c r="D13" s="31">
        <v>5</v>
      </c>
      <c r="E13" s="32">
        <v>247483</v>
      </c>
      <c r="F13" s="34">
        <f t="shared" si="1"/>
        <v>49496.6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2014</v>
      </c>
      <c r="D14" s="31">
        <v>8</v>
      </c>
      <c r="E14" s="32">
        <v>3176386</v>
      </c>
      <c r="F14" s="34">
        <f t="shared" si="1"/>
        <v>397048.25</v>
      </c>
      <c r="G14" s="35" t="s">
        <v>0</v>
      </c>
      <c r="H14" s="26"/>
    </row>
    <row r="15" spans="1:8" s="148" customFormat="1" x14ac:dyDescent="0.25">
      <c r="A15" s="26"/>
      <c r="B15" s="29" t="s">
        <v>186</v>
      </c>
      <c r="C15" s="30">
        <v>2014</v>
      </c>
      <c r="D15" s="31">
        <v>75</v>
      </c>
      <c r="E15" s="32">
        <v>17375265</v>
      </c>
      <c r="F15" s="34">
        <f t="shared" si="1"/>
        <v>231670.2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>
        <v>2014</v>
      </c>
      <c r="D16" s="31">
        <v>5</v>
      </c>
      <c r="E16" s="32">
        <v>7892970</v>
      </c>
      <c r="F16" s="34">
        <f t="shared" si="1"/>
        <v>1578594</v>
      </c>
      <c r="G16" s="35" t="s">
        <v>0</v>
      </c>
      <c r="H16" s="26"/>
    </row>
    <row r="17" spans="1:8" s="148" customFormat="1" x14ac:dyDescent="0.25">
      <c r="A17" s="26"/>
      <c r="B17" s="29" t="s">
        <v>181</v>
      </c>
      <c r="C17" s="30">
        <v>2014</v>
      </c>
      <c r="D17" s="31">
        <v>10</v>
      </c>
      <c r="E17" s="32">
        <v>41775</v>
      </c>
      <c r="F17" s="34">
        <f t="shared" si="1"/>
        <v>4177.5</v>
      </c>
      <c r="G17" s="35" t="s">
        <v>0</v>
      </c>
      <c r="H17" s="26"/>
    </row>
    <row r="18" spans="1:8" s="148" customFormat="1" x14ac:dyDescent="0.25">
      <c r="A18" s="26"/>
      <c r="B18" s="29" t="s">
        <v>182</v>
      </c>
      <c r="C18" s="30">
        <v>2014</v>
      </c>
      <c r="D18" s="31">
        <v>20</v>
      </c>
      <c r="E18" s="32">
        <v>831514</v>
      </c>
      <c r="F18" s="34">
        <f t="shared" si="1"/>
        <v>41575.699999999997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>
        <v>2014</v>
      </c>
      <c r="D19" s="31">
        <v>50</v>
      </c>
      <c r="E19" s="32">
        <v>961220</v>
      </c>
      <c r="F19" s="34">
        <f t="shared" si="1"/>
        <v>19224.400000000001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2631233.936666667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7527484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10158717.936666667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Vandcenter Syd AS</v>
      </c>
      <c r="B1" s="162"/>
      <c r="C1" s="162"/>
      <c r="D1" s="162"/>
      <c r="E1" s="162"/>
    </row>
    <row r="2" spans="1:5" x14ac:dyDescent="0.25">
      <c r="A2" s="1" t="str">
        <f>'1. Forside'!A2</f>
        <v>V199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2376034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2140013.3333333335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2631233.936666667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746420.5400000005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Vandcenter Syd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194</v>
      </c>
      <c r="C8" s="30" t="s">
        <v>195</v>
      </c>
      <c r="D8" s="31" t="s">
        <v>196</v>
      </c>
      <c r="E8" s="32">
        <v>4925000</v>
      </c>
      <c r="F8" s="45">
        <f>E8/D8</f>
        <v>164166.66666666666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195</v>
      </c>
      <c r="D9" s="31" t="s">
        <v>197</v>
      </c>
      <c r="E9" s="32">
        <v>2175000</v>
      </c>
      <c r="F9" s="45">
        <f t="shared" ref="F9:F39" si="0">E9/D9</f>
        <v>29000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195</v>
      </c>
      <c r="D10" s="31" t="s">
        <v>198</v>
      </c>
      <c r="E10" s="32">
        <v>263000</v>
      </c>
      <c r="F10" s="45">
        <f t="shared" si="0"/>
        <v>26300</v>
      </c>
      <c r="G10" s="35" t="s">
        <v>0</v>
      </c>
      <c r="H10" s="26"/>
    </row>
    <row r="11" spans="1:8" s="148" customFormat="1" x14ac:dyDescent="0.25">
      <c r="A11" s="26"/>
      <c r="B11" s="29" t="s">
        <v>199</v>
      </c>
      <c r="C11" s="30" t="s">
        <v>195</v>
      </c>
      <c r="D11" s="31" t="s">
        <v>200</v>
      </c>
      <c r="E11" s="32">
        <v>2363000</v>
      </c>
      <c r="F11" s="45">
        <f t="shared" si="0"/>
        <v>94520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195</v>
      </c>
      <c r="D12" s="31" t="s">
        <v>201</v>
      </c>
      <c r="E12" s="32">
        <v>2625000</v>
      </c>
      <c r="F12" s="45">
        <f t="shared" si="0"/>
        <v>52500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195</v>
      </c>
      <c r="D13" s="31" t="s">
        <v>197</v>
      </c>
      <c r="E13" s="32">
        <v>17250000</v>
      </c>
      <c r="F13" s="45">
        <f t="shared" si="0"/>
        <v>230000</v>
      </c>
      <c r="G13" s="35" t="s">
        <v>0</v>
      </c>
      <c r="H13" s="26"/>
    </row>
    <row r="14" spans="1:8" s="148" customFormat="1" x14ac:dyDescent="0.25">
      <c r="A14" s="26"/>
      <c r="B14" s="29" t="s">
        <v>202</v>
      </c>
      <c r="C14" s="30" t="s">
        <v>195</v>
      </c>
      <c r="D14" s="31" t="s">
        <v>198</v>
      </c>
      <c r="E14" s="32">
        <v>240000</v>
      </c>
      <c r="F14" s="45">
        <f t="shared" si="0"/>
        <v>24000</v>
      </c>
      <c r="G14" s="35" t="s">
        <v>0</v>
      </c>
      <c r="H14" s="26"/>
    </row>
    <row r="15" spans="1:8" s="148" customFormat="1" x14ac:dyDescent="0.25">
      <c r="A15" s="26"/>
      <c r="B15" s="29" t="s">
        <v>203</v>
      </c>
      <c r="C15" s="30" t="s">
        <v>195</v>
      </c>
      <c r="D15" s="31" t="s">
        <v>200</v>
      </c>
      <c r="E15" s="32">
        <v>1080000</v>
      </c>
      <c r="F15" s="45">
        <f t="shared" si="0"/>
        <v>43200</v>
      </c>
      <c r="G15" s="35" t="s">
        <v>0</v>
      </c>
      <c r="H15" s="26"/>
    </row>
    <row r="16" spans="1:8" s="148" customFormat="1" x14ac:dyDescent="0.25">
      <c r="A16" s="26"/>
      <c r="B16" s="29" t="s">
        <v>204</v>
      </c>
      <c r="C16" s="30" t="s">
        <v>195</v>
      </c>
      <c r="D16" s="31" t="s">
        <v>201</v>
      </c>
      <c r="E16" s="32">
        <v>1680000</v>
      </c>
      <c r="F16" s="45">
        <f t="shared" si="0"/>
        <v>33600</v>
      </c>
      <c r="G16" s="35" t="s">
        <v>0</v>
      </c>
      <c r="H16" s="26"/>
    </row>
    <row r="17" spans="1:8" s="148" customFormat="1" x14ac:dyDescent="0.25">
      <c r="A17" s="26"/>
      <c r="B17" s="29" t="s">
        <v>205</v>
      </c>
      <c r="C17" s="30" t="s">
        <v>195</v>
      </c>
      <c r="D17" s="31" t="s">
        <v>198</v>
      </c>
      <c r="E17" s="32">
        <v>3900000</v>
      </c>
      <c r="F17" s="45">
        <f t="shared" si="0"/>
        <v>390000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 t="s">
        <v>195</v>
      </c>
      <c r="D18" s="31" t="s">
        <v>207</v>
      </c>
      <c r="E18" s="32">
        <v>313000</v>
      </c>
      <c r="F18" s="45">
        <f t="shared" si="0"/>
        <v>20866.666666666668</v>
      </c>
      <c r="G18" s="35" t="s">
        <v>0</v>
      </c>
      <c r="H18" s="26"/>
    </row>
    <row r="19" spans="1:8" s="148" customFormat="1" x14ac:dyDescent="0.25">
      <c r="A19" s="26"/>
      <c r="B19" s="29" t="s">
        <v>208</v>
      </c>
      <c r="C19" s="30" t="s">
        <v>195</v>
      </c>
      <c r="D19" s="31" t="s">
        <v>201</v>
      </c>
      <c r="E19" s="32">
        <v>188000</v>
      </c>
      <c r="F19" s="45">
        <f t="shared" si="0"/>
        <v>3760</v>
      </c>
      <c r="G19" s="35" t="s">
        <v>0</v>
      </c>
      <c r="H19" s="26"/>
    </row>
    <row r="20" spans="1:8" s="148" customFormat="1" x14ac:dyDescent="0.25">
      <c r="A20" s="26"/>
      <c r="B20" s="29" t="s">
        <v>209</v>
      </c>
      <c r="C20" s="30" t="s">
        <v>195</v>
      </c>
      <c r="D20" s="31" t="s">
        <v>210</v>
      </c>
      <c r="E20" s="32">
        <v>650000</v>
      </c>
      <c r="F20" s="45">
        <f t="shared" si="0"/>
        <v>130000</v>
      </c>
      <c r="G20" s="35" t="s">
        <v>0</v>
      </c>
      <c r="H20" s="26"/>
    </row>
    <row r="21" spans="1:8" s="148" customFormat="1" x14ac:dyDescent="0.25">
      <c r="A21" s="26"/>
      <c r="B21" s="29" t="s">
        <v>211</v>
      </c>
      <c r="C21" s="30" t="s">
        <v>195</v>
      </c>
      <c r="D21" s="31" t="s">
        <v>197</v>
      </c>
      <c r="E21" s="32">
        <v>3675000</v>
      </c>
      <c r="F21" s="45">
        <f t="shared" si="0"/>
        <v>49000</v>
      </c>
      <c r="G21" s="35" t="s">
        <v>0</v>
      </c>
      <c r="H21" s="26"/>
    </row>
    <row r="22" spans="1:8" s="148" customFormat="1" x14ac:dyDescent="0.25">
      <c r="A22" s="26"/>
      <c r="B22" s="29" t="s">
        <v>182</v>
      </c>
      <c r="C22" s="30" t="s">
        <v>195</v>
      </c>
      <c r="D22" s="31" t="s">
        <v>212</v>
      </c>
      <c r="E22" s="32">
        <v>1575000</v>
      </c>
      <c r="F22" s="45">
        <f t="shared" si="0"/>
        <v>78750</v>
      </c>
      <c r="G22" s="35" t="s">
        <v>0</v>
      </c>
      <c r="H22" s="26"/>
    </row>
    <row r="23" spans="1:8" s="148" customFormat="1" x14ac:dyDescent="0.25">
      <c r="A23" s="26"/>
      <c r="B23" s="29" t="s">
        <v>180</v>
      </c>
      <c r="C23" s="30" t="s">
        <v>195</v>
      </c>
      <c r="D23" s="31" t="s">
        <v>210</v>
      </c>
      <c r="E23" s="32">
        <v>2650000</v>
      </c>
      <c r="F23" s="45">
        <f t="shared" si="0"/>
        <v>530000</v>
      </c>
      <c r="G23" s="35" t="s">
        <v>0</v>
      </c>
      <c r="H23" s="26"/>
    </row>
    <row r="24" spans="1:8" s="148" customFormat="1" x14ac:dyDescent="0.25">
      <c r="A24" s="26"/>
      <c r="B24" s="29" t="s">
        <v>194</v>
      </c>
      <c r="C24" s="30" t="s">
        <v>213</v>
      </c>
      <c r="D24" s="31" t="s">
        <v>196</v>
      </c>
      <c r="E24" s="32">
        <v>5176000</v>
      </c>
      <c r="F24" s="45">
        <f t="shared" si="0"/>
        <v>172533.33333333334</v>
      </c>
      <c r="G24" s="35" t="s">
        <v>0</v>
      </c>
      <c r="H24" s="26"/>
    </row>
    <row r="25" spans="1:8" s="148" customFormat="1" x14ac:dyDescent="0.25">
      <c r="A25" s="26"/>
      <c r="B25" s="29" t="s">
        <v>184</v>
      </c>
      <c r="C25" s="30" t="s">
        <v>213</v>
      </c>
      <c r="D25" s="31" t="s">
        <v>197</v>
      </c>
      <c r="E25" s="32">
        <v>2761000</v>
      </c>
      <c r="F25" s="45">
        <f t="shared" si="0"/>
        <v>36813.333333333336</v>
      </c>
      <c r="G25" s="35" t="s">
        <v>0</v>
      </c>
      <c r="H25" s="26"/>
    </row>
    <row r="26" spans="1:8" s="148" customFormat="1" x14ac:dyDescent="0.25">
      <c r="A26" s="26"/>
      <c r="B26" s="29" t="s">
        <v>181</v>
      </c>
      <c r="C26" s="30" t="s">
        <v>213</v>
      </c>
      <c r="D26" s="31" t="s">
        <v>198</v>
      </c>
      <c r="E26" s="32">
        <v>199000</v>
      </c>
      <c r="F26" s="45">
        <f t="shared" si="0"/>
        <v>19900</v>
      </c>
      <c r="G26" s="35" t="s">
        <v>0</v>
      </c>
      <c r="H26" s="26"/>
    </row>
    <row r="27" spans="1:8" s="148" customFormat="1" x14ac:dyDescent="0.25">
      <c r="A27" s="26"/>
      <c r="B27" s="29" t="s">
        <v>199</v>
      </c>
      <c r="C27" s="30" t="s">
        <v>213</v>
      </c>
      <c r="D27" s="31" t="s">
        <v>200</v>
      </c>
      <c r="E27" s="32">
        <v>1790000</v>
      </c>
      <c r="F27" s="45">
        <f t="shared" si="0"/>
        <v>71600</v>
      </c>
      <c r="G27" s="35" t="s">
        <v>0</v>
      </c>
      <c r="H27" s="26"/>
    </row>
    <row r="28" spans="1:8" s="148" customFormat="1" x14ac:dyDescent="0.25">
      <c r="A28" s="26"/>
      <c r="B28" s="29" t="s">
        <v>183</v>
      </c>
      <c r="C28" s="30" t="s">
        <v>213</v>
      </c>
      <c r="D28" s="31" t="s">
        <v>201</v>
      </c>
      <c r="E28" s="32">
        <v>1989000</v>
      </c>
      <c r="F28" s="45">
        <f t="shared" si="0"/>
        <v>39780</v>
      </c>
      <c r="G28" s="35" t="s">
        <v>0</v>
      </c>
      <c r="H28" s="26"/>
    </row>
    <row r="29" spans="1:8" s="148" customFormat="1" x14ac:dyDescent="0.25">
      <c r="A29" s="26"/>
      <c r="B29" s="29" t="s">
        <v>186</v>
      </c>
      <c r="C29" s="30" t="s">
        <v>213</v>
      </c>
      <c r="D29" s="31" t="s">
        <v>197</v>
      </c>
      <c r="E29" s="32">
        <v>13298000</v>
      </c>
      <c r="F29" s="45">
        <f t="shared" si="0"/>
        <v>177306.66666666666</v>
      </c>
      <c r="G29" s="35" t="s">
        <v>0</v>
      </c>
      <c r="H29" s="26"/>
    </row>
    <row r="30" spans="1:8" s="148" customFormat="1" x14ac:dyDescent="0.25">
      <c r="A30" s="26"/>
      <c r="B30" s="29" t="s">
        <v>202</v>
      </c>
      <c r="C30" s="30" t="s">
        <v>213</v>
      </c>
      <c r="D30" s="31" t="s">
        <v>198</v>
      </c>
      <c r="E30" s="32">
        <v>214000</v>
      </c>
      <c r="F30" s="45">
        <f t="shared" si="0"/>
        <v>21400</v>
      </c>
      <c r="G30" s="35" t="s">
        <v>0</v>
      </c>
      <c r="H30" s="26"/>
    </row>
    <row r="31" spans="1:8" s="148" customFormat="1" x14ac:dyDescent="0.25">
      <c r="A31" s="26"/>
      <c r="B31" s="29" t="s">
        <v>203</v>
      </c>
      <c r="C31" s="30" t="s">
        <v>213</v>
      </c>
      <c r="D31" s="31" t="s">
        <v>200</v>
      </c>
      <c r="E31" s="32">
        <v>961000</v>
      </c>
      <c r="F31" s="45">
        <f t="shared" si="0"/>
        <v>38440</v>
      </c>
      <c r="G31" s="35" t="s">
        <v>0</v>
      </c>
      <c r="H31" s="26"/>
    </row>
    <row r="32" spans="1:8" s="148" customFormat="1" x14ac:dyDescent="0.25">
      <c r="A32" s="26"/>
      <c r="B32" s="29" t="s">
        <v>204</v>
      </c>
      <c r="C32" s="30" t="s">
        <v>213</v>
      </c>
      <c r="D32" s="31" t="s">
        <v>201</v>
      </c>
      <c r="E32" s="32">
        <v>1495000</v>
      </c>
      <c r="F32" s="45">
        <f t="shared" si="0"/>
        <v>29900</v>
      </c>
      <c r="G32" s="35" t="s">
        <v>0</v>
      </c>
      <c r="H32" s="26"/>
    </row>
    <row r="33" spans="1:8" s="148" customFormat="1" x14ac:dyDescent="0.25">
      <c r="A33" s="26"/>
      <c r="B33" s="29" t="s">
        <v>205</v>
      </c>
      <c r="C33" s="30" t="s">
        <v>213</v>
      </c>
      <c r="D33" s="31" t="s">
        <v>198</v>
      </c>
      <c r="E33" s="32">
        <v>2273000</v>
      </c>
      <c r="F33" s="45">
        <f t="shared" si="0"/>
        <v>227300</v>
      </c>
      <c r="G33" s="35" t="s">
        <v>0</v>
      </c>
      <c r="H33" s="26"/>
    </row>
    <row r="34" spans="1:8" s="148" customFormat="1" x14ac:dyDescent="0.25">
      <c r="A34" s="26"/>
      <c r="B34" s="29" t="s">
        <v>206</v>
      </c>
      <c r="C34" s="30" t="s">
        <v>213</v>
      </c>
      <c r="D34" s="31" t="s">
        <v>207</v>
      </c>
      <c r="E34" s="32">
        <v>284000</v>
      </c>
      <c r="F34" s="45">
        <f t="shared" si="0"/>
        <v>18933.333333333332</v>
      </c>
      <c r="G34" s="35" t="s">
        <v>0</v>
      </c>
      <c r="H34" s="26"/>
    </row>
    <row r="35" spans="1:8" s="148" customFormat="1" x14ac:dyDescent="0.25">
      <c r="A35" s="26"/>
      <c r="B35" s="29" t="s">
        <v>208</v>
      </c>
      <c r="C35" s="30" t="s">
        <v>213</v>
      </c>
      <c r="D35" s="31" t="s">
        <v>201</v>
      </c>
      <c r="E35" s="32">
        <v>170000</v>
      </c>
      <c r="F35" s="45">
        <f t="shared" si="0"/>
        <v>3400</v>
      </c>
      <c r="G35" s="35" t="s">
        <v>0</v>
      </c>
      <c r="H35" s="26"/>
    </row>
    <row r="36" spans="1:8" s="148" customFormat="1" x14ac:dyDescent="0.25">
      <c r="A36" s="26"/>
      <c r="B36" s="29" t="s">
        <v>209</v>
      </c>
      <c r="C36" s="30" t="s">
        <v>213</v>
      </c>
      <c r="D36" s="31" t="s">
        <v>210</v>
      </c>
      <c r="E36" s="32">
        <v>852000</v>
      </c>
      <c r="F36" s="45">
        <f t="shared" si="0"/>
        <v>170400</v>
      </c>
      <c r="G36" s="35" t="s">
        <v>0</v>
      </c>
      <c r="H36" s="26"/>
    </row>
    <row r="37" spans="1:8" s="148" customFormat="1" x14ac:dyDescent="0.25">
      <c r="A37" s="26"/>
      <c r="B37" s="29" t="s">
        <v>214</v>
      </c>
      <c r="C37" s="30" t="s">
        <v>213</v>
      </c>
      <c r="D37" s="31" t="s">
        <v>197</v>
      </c>
      <c r="E37" s="32">
        <v>1909000</v>
      </c>
      <c r="F37" s="45">
        <f t="shared" si="0"/>
        <v>25453.333333333332</v>
      </c>
      <c r="G37" s="35" t="s">
        <v>0</v>
      </c>
      <c r="H37" s="26"/>
    </row>
    <row r="38" spans="1:8" s="148" customFormat="1" x14ac:dyDescent="0.25">
      <c r="A38" s="26"/>
      <c r="B38" s="29" t="s">
        <v>182</v>
      </c>
      <c r="C38" s="30" t="s">
        <v>213</v>
      </c>
      <c r="D38" s="31" t="s">
        <v>212</v>
      </c>
      <c r="E38" s="32">
        <v>818000</v>
      </c>
      <c r="F38" s="45">
        <f t="shared" si="0"/>
        <v>40900</v>
      </c>
      <c r="G38" s="35" t="s">
        <v>0</v>
      </c>
      <c r="H38" s="26"/>
    </row>
    <row r="39" spans="1:8" s="148" customFormat="1" x14ac:dyDescent="0.25">
      <c r="A39" s="26"/>
      <c r="B39" s="29" t="s">
        <v>180</v>
      </c>
      <c r="C39" s="30" t="s">
        <v>213</v>
      </c>
      <c r="D39" s="31" t="s">
        <v>210</v>
      </c>
      <c r="E39" s="32">
        <v>6692000</v>
      </c>
      <c r="F39" s="45">
        <f t="shared" si="0"/>
        <v>1338400</v>
      </c>
      <c r="G39" s="35" t="s">
        <v>0</v>
      </c>
      <c r="H39" s="26"/>
    </row>
    <row r="40" spans="1:8" s="148" customFormat="1" x14ac:dyDescent="0.25">
      <c r="A40" s="26"/>
      <c r="B40" s="109" t="s">
        <v>72</v>
      </c>
      <c r="C40" s="165"/>
      <c r="D40" s="166"/>
      <c r="E40" s="167"/>
      <c r="F40" s="46">
        <f>SUMIF(C8:C39,"2015",F8:F39)</f>
        <v>1899663.3333333333</v>
      </c>
      <c r="G40" s="47" t="s">
        <v>0</v>
      </c>
      <c r="H40" s="26"/>
    </row>
    <row r="41" spans="1:8" s="148" customFormat="1" x14ac:dyDescent="0.25">
      <c r="A41" s="26"/>
      <c r="B41" s="107" t="s">
        <v>130</v>
      </c>
      <c r="C41" s="168"/>
      <c r="D41" s="169"/>
      <c r="E41" s="170"/>
      <c r="F41" s="46">
        <f>SUMIF(C8:C39,"2016",F8:F39)</f>
        <v>2432460</v>
      </c>
      <c r="G41" s="47" t="s">
        <v>0</v>
      </c>
      <c r="H41" s="26"/>
    </row>
    <row r="42" spans="1:8" s="148" customFormat="1" x14ac:dyDescent="0.25">
      <c r="A42" s="26"/>
      <c r="B42" s="50" t="s">
        <v>36</v>
      </c>
      <c r="C42" s="171"/>
      <c r="D42" s="172"/>
      <c r="E42" s="172"/>
      <c r="F42" s="48">
        <f>F40+F41</f>
        <v>4332123.333333333</v>
      </c>
      <c r="G42" s="49" t="s">
        <v>0</v>
      </c>
      <c r="H42" s="26"/>
    </row>
    <row r="43" spans="1:8" s="148" customFormat="1" x14ac:dyDescent="0.25">
      <c r="A43" s="26"/>
      <c r="B43" s="26"/>
      <c r="C43" s="164"/>
      <c r="D43" s="26"/>
      <c r="E43" s="26"/>
      <c r="F43" s="26"/>
      <c r="G43" s="26"/>
      <c r="H43" s="26"/>
    </row>
    <row r="44" spans="1:8" s="148" customFormat="1" x14ac:dyDescent="0.25">
      <c r="A44" s="26"/>
      <c r="B44" s="26"/>
      <c r="C44" s="164"/>
      <c r="D44" s="26"/>
      <c r="E44" s="26"/>
      <c r="F44" s="26"/>
      <c r="G44" s="26"/>
      <c r="H44" s="26"/>
    </row>
    <row r="45" spans="1:8" s="148" customFormat="1" x14ac:dyDescent="0.25">
      <c r="A45" s="26"/>
      <c r="B45" s="26"/>
      <c r="C45" s="164"/>
      <c r="D45" s="26"/>
      <c r="E45" s="26"/>
      <c r="F45" s="173"/>
      <c r="G45" s="173"/>
      <c r="H45" s="26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t="12" hidden="1" customHeight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Vandcenter Syd AS</v>
      </c>
      <c r="B1" s="56"/>
      <c r="C1" s="56"/>
      <c r="D1" s="176"/>
      <c r="E1" s="56"/>
    </row>
    <row r="2" spans="1:5" x14ac:dyDescent="0.25">
      <c r="A2" s="220" t="str">
        <f>'1. Forside'!A2</f>
        <v>V199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17000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7445932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380000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7842932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215</v>
      </c>
      <c r="C13" s="178"/>
      <c r="D13" s="179"/>
      <c r="E13" s="56"/>
    </row>
    <row r="14" spans="1:5" x14ac:dyDescent="0.25">
      <c r="A14" s="56"/>
      <c r="B14" s="53" t="s">
        <v>216</v>
      </c>
      <c r="C14" s="180">
        <v>55685000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55685000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2" t="s">
        <v>140</v>
      </c>
      <c r="C18" s="263"/>
      <c r="D18" s="264"/>
      <c r="E18" s="56"/>
    </row>
    <row r="19" spans="1:5" x14ac:dyDescent="0.25">
      <c r="A19" s="56"/>
      <c r="B19" s="53" t="s">
        <v>70</v>
      </c>
      <c r="C19" s="51">
        <v>175000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26000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201000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5" t="s">
        <v>141</v>
      </c>
      <c r="C24" s="266"/>
      <c r="D24" s="267"/>
      <c r="E24" s="56"/>
    </row>
    <row r="25" spans="1:5" x14ac:dyDescent="0.25">
      <c r="A25" s="56"/>
      <c r="B25" s="108" t="s">
        <v>142</v>
      </c>
      <c r="C25" s="19">
        <v>60275078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62755932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-2480854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2015-06-16T13:28:16Z</cp:lastPrinted>
  <dcterms:created xsi:type="dcterms:W3CDTF">2014-01-17T08:54:17Z</dcterms:created>
  <dcterms:modified xsi:type="dcterms:W3CDTF">2015-09-28T07:46:30Z</dcterms:modified>
</cp:coreProperties>
</file>