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9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3"/>
  <c r="C22" i="8" s="1"/>
  <c r="C9" i="9"/>
  <c r="C15" i="8" s="1"/>
  <c r="E29" i="19"/>
  <c r="C12" i="8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1" i="8" s="1"/>
  <c r="E31" i="8" s="1"/>
  <c r="F8" i="7" l="1"/>
  <c r="F10" i="7" s="1"/>
  <c r="F9" i="2" l="1"/>
  <c r="C9" i="10" s="1"/>
  <c r="C15" i="11" l="1"/>
  <c r="C28" i="8" s="1"/>
  <c r="C14" i="4"/>
  <c r="C26" i="8" s="1"/>
  <c r="C26" i="3"/>
  <c r="C24" i="8" s="1"/>
  <c r="F11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<sst xmlns="http://schemas.openxmlformats.org/spreadsheetml/2006/main" count="348" uniqueCount="190">
  <si>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</si>
  <si>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</si>
  <si>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</si>
  <si>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</si>
  <si>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</si>
  <si>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</si>
  <si>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</si>
  <si>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</si>
  <si>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</si>
  <si>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</si>
  <si>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</si>
  <si>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</si>
  <si>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</si>
  <si>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</si>
  <si>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</si>
  <si>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</si>
  <si>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</si>
  <si>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</si>
  <si>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</si>
  <si>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</si>
  <si>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</si>
  <si>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</si>
  <si>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</si>
  <si>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</si>
  <si>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</si>
  <si>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</si>
  <si>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</si>
  <si>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</si>
  <si>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</si>
  <si>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</si>
  <si>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</si>
  <si>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</si>
  <si>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</si>
  <si>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</si>
  <si>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</si>
  <si>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</si>
  <si>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</si>
  <si>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</si>
  <si>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</si>
  <si>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</si>
  <si>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</si>
  <si>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</si>
  <si>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</si>
  <si>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</si>
  <si>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</si>
  <si>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</si>
  <si>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</si>
  <si>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</si>
  <si>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</si>
  <si>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</si>
  <si>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</si>
  <si>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</si>
  <si>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</si>
  <si>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</si>
  <si>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</si>
  <si>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</si>
  <si>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</si>
  <si>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</si>
  <si>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</si>
  <si>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</si>
  <si>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</si>
  <si>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</si>
  <si>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</si>
  <si>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</si>
  <si>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</si>
  <si>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</si>
  <si>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</si>
  <si>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</si>
  <si>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</si>
  <si>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</si>
  <si>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</si>
  <si>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</si>
  <si>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</si>
  <si>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</si>
  <si>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</si>
  <si>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</si>
  <si>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</si>
  <si>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</si>
  <si>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</si>
  <si>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</si>
  <si>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</si>
  <si>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</si>
  <si>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</si>
  <si>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</si>
  <si>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</si>
  <si>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</si>
  <si>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</si>
  <si>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</si>
  <si>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</si>
  <si>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</si>
  <si>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</si>
  <si>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</si>
  <si>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</si>
  <si>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</si>
  <si>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</si>
  <si>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</si>
  <si>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</si>
  <si>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</si>
  <si>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</si>
  <si>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</si>
  <si>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</si>
  <si>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</si>
  <si>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</si>
  <si>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</si>
  <si>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</si>
  <si>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</si>
  <si>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</si>
  <si>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</si>
  <si>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</si>
  <si>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</si>
  <si>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</si>
  <si>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</si>
  <si>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</si>
  <si>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</si>
  <si>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</si>
  <si>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</si>
  <si>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</si>
  <si>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</si>
  <si>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</si>
  <si>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</si>
  <si>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</si>
  <si>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</si>
  <si>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</si>
  <si>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</si>
  <si>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</si>
  <si>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</si>
  <si>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</si>
  <si>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</si>
  <si>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</si>
  <si>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</si>
  <si>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</si>
  <si>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</si>
  <si>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</si>
  <si>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</si>
  <si>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</si>
  <si>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</si>
  <si>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</si>
  <si>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</si>
  <si>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</si>
  <si>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</si>
  <si>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</si>
  <si>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</si>
  <si>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</si>
  <si>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</si>
  <si>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</si>
  <si>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</si>
  <si>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</si>
  <si>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</si>
  <si>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</si>
  <si>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</si>
  <si>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</si>
  <si>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</si>
  <si>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</si>
  <si>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</si>
  <si>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</si>
  <si>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</si>
  <si>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</si>
  <si>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</si>
  <si>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</si>
  <si>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</si>
  <si>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</si>
  <si>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</si>
  <si>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</si>
  <si>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</si>
  <si>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</si>
  <si>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</si>
  <si>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</si>
  <si>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</si>
  <si>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</si>
  <si>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</si>
  <si>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</si>
  <si>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</si>
  <si>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</si>
  <si>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</si>
  <si>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</si>
  <si>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</si>
  <si>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</si>
  <si>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</si>
  <si>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</si>
  <si>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</si>
  <si>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</si>
  <si>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Selskabet har ikke indberettet nogle investeringer i 2014</t>
  </si>
  <si>
    <t>Køb af ydelser og produkter, der er omfattet af prisloftreguleringen, hos et andet selskab</t>
  </si>
  <si>
    <t>Ø110 mm &lt; Ledningsnet ≤ Ø 250 mm</t>
  </si>
  <si>
    <t>2016</t>
  </si>
  <si>
    <t>75</t>
  </si>
  <si>
    <t>Vandfællesskabet Nordvestsjælland</t>
  </si>
  <si>
    <t>V202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</si>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</sst>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>
      <selection activeCell="A21" sqref="A21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7:F27" location="'13. Kontrol med indtægtsrammen'!A1" display="Kontrol med indtægtsrammen"/>
    <hyperlink ref="D28:F28" location="'14. EEG'!A1" display="Ekstraordinære effektiviseringsgevinster"/>
    <hyperlink ref="D26:F26" location="'13. Over- eller underdækning'!A1" display="Over- eller underdækning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Vandfællesskabet Nordvestsjælland</v>
      </c>
      <c r="B1" s="56"/>
      <c r="C1" s="56"/>
      <c r="D1" s="56"/>
      <c r="E1" s="56"/>
    </row>
    <row r="2" spans="1:5" x14ac:dyDescent="0.25">
      <c r="A2" s="220" t="str">
        <f>'1. Forside'!A2</f>
        <v>V202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Vandfællesskabet Nordvestsjælland</v>
      </c>
      <c r="B1" s="26"/>
      <c r="C1" s="26"/>
      <c r="D1" s="26"/>
      <c r="E1" s="26"/>
    </row>
    <row r="2" spans="1:5" x14ac:dyDescent="0.25">
      <c r="A2" s="221" t="str">
        <f>'1. Forside'!A2</f>
        <v>V202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730000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715000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691927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775000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-83073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Vandfællesskabet Nordvestsjælland</v>
      </c>
      <c r="B1" s="26"/>
      <c r="C1" s="26"/>
      <c r="D1" s="26"/>
      <c r="E1" s="26"/>
    </row>
    <row r="2" spans="1:5" x14ac:dyDescent="0.25">
      <c r="A2" s="221" t="str">
        <f>'1. Forside'!A2</f>
        <v>V202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-9987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-9987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Vandfællesskabet Nordvestsjælland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9727725.1376974918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1640561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13333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1653894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-1683000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-1683000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-29106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6723889</v>
      </c>
      <c r="D33" s="84" t="s">
        <v>0</v>
      </c>
      <c r="E33" s="75"/>
      <c r="F33" s="76"/>
      <c r="G33" s="1"/>
      <c r="H33" s="135"/>
    </row>
    <row r="34" spans="1:8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6723889</v>
      </c>
      <c r="D36" s="79" t="s">
        <v>0</v>
      </c>
      <c r="E36" s="10">
        <f>-C36</f>
        <v>-6723889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3003836.1376974918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Vandfællesskabet Nordvestsjælland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V202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1034625.928766001</v>
      </c>
      <c r="F7" s="222" t="s">
        <v>0</v>
      </c>
      <c r="G7" s="223">
        <v>1336184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1034625.928766001</v>
      </c>
      <c r="F11" s="226" t="s">
        <v>0</v>
      </c>
      <c r="G11" s="55">
        <f>E11+G7-G8-G9</f>
        <v>2370809.928766001</v>
      </c>
      <c r="H11" s="226" t="s">
        <v>0</v>
      </c>
      <c r="I11" s="55">
        <f>G11+I7-I8-I9</f>
        <v>2370809.928766001</v>
      </c>
      <c r="J11" s="226" t="s">
        <v>0</v>
      </c>
      <c r="K11" s="55">
        <f>K7-K8-K9+K10+I11</f>
        <v>2370809.928766001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Vandfællesskabet Nordvestsjælland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3926186.3644017801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-14919.508184726765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-196309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3714957.8562170533</v>
      </c>
      <c r="D13" s="79" t="s">
        <v>0</v>
      </c>
      <c r="E13" s="6">
        <f>C13</f>
        <v>3714957.8562170533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1640561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188</v>
      </c>
      <c r="C16" s="14">
        <f>'6. Gennemførte investeringer'!F11</f>
        <v>0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0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investeringer'!F11</f>
        <v>16000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1656561</v>
      </c>
      <c r="D19" s="79" t="s">
        <v>0</v>
      </c>
      <c r="E19" s="8">
        <f>C19</f>
        <v>1656561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1933000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33000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-262706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715000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-83073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2335221</v>
      </c>
      <c r="D29" s="79" t="s">
        <v>0</v>
      </c>
      <c r="E29" s="6">
        <f>C29</f>
        <v>2335221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3003836.1376974918</v>
      </c>
      <c r="D33" s="79" t="s">
        <v>0</v>
      </c>
      <c r="E33" s="12">
        <f>C33</f>
        <v>3003836.1376974918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10710575.993914545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1284866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8.3359478684271711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8.3359478684271711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Vandfællesskabet Nordvestsjælland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V202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3926186.3644017801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3926186.3644017801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3926186.3644017801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-14919.508184726765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Vandfællesskabet Nordvestsjælland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702394.74059147807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3911266.8562170533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3926186.3644017801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2617981.0677831066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196309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Vandfællesskabet Nordvestsjælland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22772602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1640561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1640561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Vandfællesskabet Nordvestsjælland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/>
      <c r="D8" s="31"/>
      <c r="E8" s="32">
        <v>0</v>
      </c>
      <c r="F8" s="34">
        <v>0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0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0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0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Vandfællesskabet Nordvestsjælland</v>
      </c>
      <c r="B1" s="162"/>
      <c r="C1" s="162"/>
      <c r="D1" s="162"/>
      <c r="E1" s="162"/>
    </row>
    <row r="2" spans="1:5" x14ac:dyDescent="0.25">
      <c r="A2" s="1" t="str">
        <f>'1. Forside'!A2</f>
        <v>V202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0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0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Vandfællesskabet Nordvestsjælland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1200000</v>
      </c>
      <c r="F8" s="45">
        <f>E8/D8</f>
        <v>16000</v>
      </c>
      <c r="G8" s="35" t="s">
        <v>0</v>
      </c>
      <c r="H8" s="26"/>
    </row>
    <row r="9" spans="1:8" s="148" customFormat="1" x14ac:dyDescent="0.25">
      <c r="A9" s="26"/>
      <c r="B9" s="109" t="s">
        <v>72</v>
      </c>
      <c r="C9" s="165"/>
      <c r="D9" s="166"/>
      <c r="E9" s="167"/>
      <c r="F9" s="46">
        <f>SUMIF(C8:C8,"2015",F8:F8)</f>
        <v>0</v>
      </c>
      <c r="G9" s="47" t="s">
        <v>0</v>
      </c>
      <c r="H9" s="26"/>
    </row>
    <row r="10" spans="1:8" s="148" customFormat="1" x14ac:dyDescent="0.25">
      <c r="A10" s="26"/>
      <c r="B10" s="107" t="s">
        <v>130</v>
      </c>
      <c r="C10" s="168"/>
      <c r="D10" s="169"/>
      <c r="E10" s="170"/>
      <c r="F10" s="46">
        <f>SUMIF(C8:C8,"2016",F8:F8)</f>
        <v>16000</v>
      </c>
      <c r="G10" s="47" t="s">
        <v>0</v>
      </c>
      <c r="H10" s="26"/>
    </row>
    <row r="11" spans="1:8" s="148" customFormat="1" x14ac:dyDescent="0.25">
      <c r="A11" s="26"/>
      <c r="B11" s="50" t="s">
        <v>36</v>
      </c>
      <c r="C11" s="171"/>
      <c r="D11" s="172"/>
      <c r="E11" s="172"/>
      <c r="F11" s="48">
        <f>F9+F10</f>
        <v>16000</v>
      </c>
      <c r="G11" s="49" t="s">
        <v>0</v>
      </c>
      <c r="H11" s="26"/>
    </row>
    <row r="12" spans="1:8" s="148" customFormat="1" x14ac:dyDescent="0.25">
      <c r="A12" s="26"/>
      <c r="B12" s="26"/>
      <c r="C12" s="164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173"/>
      <c r="G14" s="173"/>
      <c r="H14" s="26"/>
    </row>
    <row r="15" spans="1:8" s="148" customFormat="1" hidden="1" x14ac:dyDescent="0.25">
      <c r="C15" s="174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t="12" hidden="1" customHeight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x14ac:dyDescent="0.25"/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Vandfællesskabet Nordvestsjælland</v>
      </c>
      <c r="B1" s="56"/>
      <c r="C1" s="56"/>
      <c r="D1" s="176"/>
      <c r="E1" s="56"/>
    </row>
    <row r="2" spans="1:5" x14ac:dyDescent="0.25">
      <c r="A2" s="220" t="str">
        <f>'1. Forside'!A2</f>
        <v>V202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182</v>
      </c>
      <c r="C8" s="51">
        <v>1900000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1933000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189</v>
      </c>
      <c r="C13" s="180">
        <v>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3000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30000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33000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1522494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1785200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-262706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2015-09-24T11:38:13Z</dcterms:modified>
</cp:coreProperties>
</file>