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-15" yWindow="-15" windowWidth="15045" windowHeight="1410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31" i="2" l="1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E31" i="19" l="1"/>
  <c r="C36" i="19" l="1"/>
  <c r="E36" i="19" s="1"/>
  <c r="F22" i="7" l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6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21" i="7" s="1"/>
  <c r="F32" i="2" l="1"/>
  <c r="C9" i="10" s="1"/>
  <c r="C15" i="11" l="1"/>
  <c r="C28" i="8" s="1"/>
  <c r="C14" i="4"/>
  <c r="C26" i="8" s="1"/>
  <c r="C28" i="3"/>
  <c r="C24" i="8" s="1"/>
  <c r="F23" i="7"/>
  <c r="C18" i="8" s="1"/>
  <c r="C22" i="3"/>
  <c r="C23" i="8" s="1"/>
  <c r="C11" i="3"/>
  <c r="C21" i="8" s="1"/>
  <c r="C8" i="4"/>
  <c r="C25" i="8" s="1"/>
  <c r="C10" i="10"/>
  <c r="C17" i="8" s="1"/>
  <c r="F34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<sst xmlns="http://schemas.openxmlformats.org/spreadsheetml/2006/main" count="468" uniqueCount="227">
  <si>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</si>
  <si>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</si>
  <si>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</si>
  <si>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</si>
  <si>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</si>
  <si>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</si>
  <si>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</si>
  <si>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</si>
  <si>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</si>
  <si>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</si>
  <si>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</si>
  <si>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</si>
  <si>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</si>
  <si>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</si>
  <si>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</si>
  <si>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</si>
  <si>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</si>
  <si>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</si>
  <si>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</si>
  <si>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</si>
  <si>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</si>
  <si>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</si>
  <si>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</si>
  <si>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</si>
  <si>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</si>
  <si>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</si>
  <si>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</si>
  <si>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</si>
  <si>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</si>
  <si>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</si>
  <si>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</si>
  <si>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</si>
  <si>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</si>
  <si>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</si>
  <si>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</si>
  <si>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</si>
  <si>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</si>
  <si>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</si>
  <si>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</si>
  <si>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</si>
  <si>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</si>
  <si>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</si>
  <si>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</si>
  <si>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</si>
  <si>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</si>
  <si>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</si>
  <si>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</si>
  <si>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</si>
  <si>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</si>
  <si>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</si>
  <si>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</si>
  <si>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</si>
  <si>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</si>
  <si>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</si>
  <si>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</si>
  <si>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</si>
  <si>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</si>
  <si>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</si>
  <si>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</si>
  <si>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</si>
  <si>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</si>
  <si>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</si>
  <si>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</si>
  <si>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</si>
  <si>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</si>
  <si>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</si>
  <si>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</si>
  <si>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</si>
  <si>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</si>
  <si>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</si>
  <si>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</si>
  <si>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</si>
  <si>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</si>
  <si>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</si>
  <si>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</si>
  <si>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</si>
  <si>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</si>
  <si>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</si>
  <si>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</si>
  <si>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</si>
  <si>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</si>
  <si>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</si>
  <si>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</si>
  <si>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</si>
  <si>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</si>
  <si>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</si>
  <si>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</si>
  <si>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</si>
  <si>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</si>
  <si>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</si>
  <si>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</si>
  <si>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</si>
  <si>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</si>
  <si>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</si>
  <si>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</si>
  <si>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</si>
  <si>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</si>
  <si>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</si>
  <si>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</si>
  <si>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</si>
  <si>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</si>
  <si>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</si>
  <si>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</si>
  <si>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</si>
  <si>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</si>
  <si>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</si>
  <si>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</si>
  <si>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</si>
  <si>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</si>
  <si>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</si>
  <si>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</si>
  <si>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</si>
  <si>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</si>
  <si>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</si>
  <si>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</si>
  <si>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</si>
  <si>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</si>
  <si>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</si>
  <si>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</si>
  <si>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</si>
  <si>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</si>
  <si>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</si>
  <si>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</si>
  <si>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</si>
  <si>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</si>
  <si>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</si>
  <si>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</si>
  <si>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</si>
  <si>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</si>
  <si>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</si>
  <si>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</si>
  <si>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</si>
  <si>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</si>
  <si>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</si>
  <si>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</si>
  <si>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</si>
  <si>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</si>
  <si>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</si>
  <si>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</si>
  <si>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</si>
  <si>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</si>
  <si>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</si>
  <si>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</si>
  <si>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</si>
  <si>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</si>
  <si>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</si>
  <si>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</si>
  <si>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</si>
  <si>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</si>
  <si>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</si>
  <si>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</si>
  <si>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</si>
  <si>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</si>
  <si>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</si>
  <si>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</si>
  <si>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</si>
  <si>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</si>
  <si>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</si>
  <si>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</si>
  <si>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</si>
  <si>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</si>
  <si>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</si>
  <si>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</si>
  <si>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</si>
  <si>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</si>
  <si>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</si>
  <si>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</si>
  <si>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</si>
  <si>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</si>
  <si>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</si>
  <si>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</si>
  <si>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</si>
  <si>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</si>
  <si>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</si>
  <si>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</si>
  <si>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</si>
  <si>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</si>
  <si>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</si>
  <si>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</si>
  <si>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</si>
  <si>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</si>
  <si>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Boring (inkl. etablering, forerør, filter og prøvepumpning)</t>
  </si>
  <si>
    <t>2014</t>
  </si>
  <si>
    <t>30</t>
  </si>
  <si>
    <t>Råvandsstation komplet montering og boringshus/tørbrønd</t>
  </si>
  <si>
    <t>Instrumenter (flowmåler+tryk transducer+alarmer)</t>
  </si>
  <si>
    <t>10</t>
  </si>
  <si>
    <t>Pumpe inkl. stigrør og forerørsforsejlinger mv.</t>
  </si>
  <si>
    <t>15</t>
  </si>
  <si>
    <t>Elanlæg</t>
  </si>
  <si>
    <t>20</t>
  </si>
  <si>
    <t>SRO anlæg</t>
  </si>
  <si>
    <t>Ø 50mm &lt; Ledningsnet ≤ Ø110 mm</t>
  </si>
  <si>
    <t>75</t>
  </si>
  <si>
    <t>Behandlingsanlæg, kalk anlæg</t>
  </si>
  <si>
    <t>25</t>
  </si>
  <si>
    <t>Filteranlæg, trykfiltre, dobbelt filtrering</t>
  </si>
  <si>
    <t>SRO-anlæg, vandværk</t>
  </si>
  <si>
    <t>Sikring (terror, hærværk), SRO</t>
  </si>
  <si>
    <t>Ledningsnet ≤ Ø50 mm</t>
  </si>
  <si>
    <t>Ø110 mm &lt; Ledningsnet ≤ Ø 250 mm</t>
  </si>
  <si>
    <t>Ø 250 mm &lt; Ledningsnet ≤ Ø 500mm</t>
  </si>
  <si>
    <t>Inspektionsbrønd, Konstruktioner</t>
  </si>
  <si>
    <t>50</t>
  </si>
  <si>
    <t>Inspektionsbrønd, Mek./EL</t>
  </si>
  <si>
    <t>Stik på ledningsnet, Konstruktioner</t>
  </si>
  <si>
    <t>Ventiler på ledningsnet ≤ Ø50 mm</t>
  </si>
  <si>
    <t>Ventiler på Ø 50mm &lt; Ledningsnet ≤ Ø110 mm</t>
  </si>
  <si>
    <t>Ventiler på Ø110 mm &lt; Ledningsnet ≤ Ø 250 mm</t>
  </si>
  <si>
    <t>Ventiler på Ø 250 mm &lt; Ledningsnet ≤ Ø 500mm</t>
  </si>
  <si>
    <t>Afregningsmålere, elektroniske ≤ Ø 110mm (Qn 10)</t>
  </si>
  <si>
    <t>Arbejdsplads</t>
  </si>
  <si>
    <t>5</t>
  </si>
  <si>
    <t>Køretøjer, personbil</t>
  </si>
  <si>
    <t>Filteranlæg, åbne filtre, enkelt filtrering, Mek./EL</t>
  </si>
  <si>
    <t>Beluftningsanlæg, iltningstrappe, Kontruktioner</t>
  </si>
  <si>
    <t>Køretøjer, små lastvogne (&lt; 3.500 kg.)</t>
  </si>
  <si>
    <t>Vandværker: Behandling og Udpumpning</t>
  </si>
  <si>
    <t>Filteranlæg, åbne filtre, enkelt filtrering, Kontruktioner</t>
  </si>
  <si>
    <t>Tjenestemandspensioner</t>
  </si>
  <si>
    <t>Ejendomsskatter</t>
  </si>
  <si>
    <t>Køb af ydelser og produkter, der er omfattet af prisloftreguleringen, hos et andet selskab</t>
  </si>
  <si>
    <t xml:space="preserve">kr. </t>
  </si>
  <si>
    <t>Varde Vandforsyning AS</t>
  </si>
  <si>
    <t>V204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</si>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</sst>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425781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223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224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Varde Vandforsyning AS</v>
      </c>
      <c r="B1" s="56"/>
      <c r="C1" s="56"/>
      <c r="D1" s="56"/>
      <c r="E1" s="56"/>
    </row>
    <row r="2" spans="1:5" x14ac:dyDescent="0.25">
      <c r="A2" s="220" t="str">
        <f>'1. Forside'!A2</f>
        <v>V204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45000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-45000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Varde Vandforsyning AS</v>
      </c>
      <c r="B1" s="26"/>
      <c r="C1" s="26"/>
      <c r="D1" s="26"/>
      <c r="E1" s="26"/>
    </row>
    <row r="2" spans="1:5" x14ac:dyDescent="0.25">
      <c r="A2" s="221" t="str">
        <f>'1. Forside'!A2</f>
        <v>V204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1950000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20000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1930000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526605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663793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-137188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Varde Vandforsyning AS</v>
      </c>
      <c r="B1" s="26"/>
      <c r="C1" s="26"/>
      <c r="D1" s="26"/>
      <c r="E1" s="26"/>
    </row>
    <row r="2" spans="1:5" x14ac:dyDescent="0.25">
      <c r="A2" s="221" t="str">
        <f>'1. Forside'!A2</f>
        <v>V204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-15797005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-8109739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-7687266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-1537453.2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Varde Vandforsyning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V204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28757544.194936112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8366428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628432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33240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3135500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12163600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833358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148593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981951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-235000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-7116394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-577655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-7929049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5216502</v>
      </c>
      <c r="D27" s="79" t="s">
        <v>0</v>
      </c>
      <c r="E27" s="10">
        <f>IF(C27&lt;0,0,-C27)</f>
        <v>-5216502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850962</v>
      </c>
      <c r="D29" s="79" t="s">
        <v>0</v>
      </c>
      <c r="E29" s="10">
        <f>-C29</f>
        <v>-850962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22124017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/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/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22124017</v>
      </c>
      <c r="D36" s="79" t="s">
        <v>0</v>
      </c>
      <c r="E36" s="10">
        <f>-C36</f>
        <v>-22124017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566063.19493611157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Varde Vandforsyning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V204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1249015</v>
      </c>
      <c r="D7" s="222" t="s">
        <v>0</v>
      </c>
      <c r="E7" s="223">
        <v>611370</v>
      </c>
      <c r="F7" s="222" t="s">
        <v>0</v>
      </c>
      <c r="G7" s="223">
        <v>850962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1860385</v>
      </c>
      <c r="F9" s="222" t="s">
        <v>0</v>
      </c>
      <c r="G9" s="224">
        <v>850962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1249015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Varde Vandforsyning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V204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7536017.2765200557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-28636.865650776213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-142808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7364572.4108692799</v>
      </c>
      <c r="D13" s="79" t="s">
        <v>0</v>
      </c>
      <c r="E13" s="6">
        <f>C13</f>
        <v>7364572.4108692799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8085794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225</v>
      </c>
      <c r="C16" s="14">
        <f>'6. Gennemførte investeringer'!F34</f>
        <v>3199909.5435666665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1144101.487133333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investeringer'!F23</f>
        <v>1056000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13485805.0307</v>
      </c>
      <c r="D19" s="79" t="s">
        <v>0</v>
      </c>
      <c r="E19" s="8">
        <f>C19</f>
        <v>13485805.0307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omkostninger'!C11</f>
        <v>572490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omkostninger'!C16</f>
        <v>10448000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omkostninger'!C22</f>
        <v>92000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omkostninger'!C28</f>
        <v>-383879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-45000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1930000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-137188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12476423</v>
      </c>
      <c r="D29" s="79" t="s">
        <v>0</v>
      </c>
      <c r="E29" s="6">
        <f>C29</f>
        <v>12476423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-1537453.2</v>
      </c>
      <c r="D31" s="79" t="s">
        <v>0</v>
      </c>
      <c r="E31" s="10">
        <f>C31</f>
        <v>-1537453.2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566063.19493611157</v>
      </c>
      <c r="D33" s="79" t="s">
        <v>0</v>
      </c>
      <c r="E33" s="12">
        <f>C33</f>
        <v>566063.19493611157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32355410.436505392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1590171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20.347126464075494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13.776763905583357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Varde Vandforsyning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V204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7536017.2765200557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7536017.2765200557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7536017.2765200557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-28636.865650776213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Varde Vandforsyning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V204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5764299.6148101911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7507380.4108692799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7536017.2765200557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571230.10956022027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142808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Varde Vandforsyning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V204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423922247.60882765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8085794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8085794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6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Varde Vandforsyning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V204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465845.27</v>
      </c>
      <c r="F8" s="34">
        <f t="shared" ref="F8" si="0">E8/D8</f>
        <v>15528.175666666668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182</v>
      </c>
      <c r="D9" s="31" t="s">
        <v>183</v>
      </c>
      <c r="E9" s="32">
        <v>119897.4</v>
      </c>
      <c r="F9" s="34">
        <f t="shared" ref="F9:F31" si="1">E9/D9</f>
        <v>3996.58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182</v>
      </c>
      <c r="D10" s="31" t="s">
        <v>186</v>
      </c>
      <c r="E10" s="32">
        <v>1615227.19</v>
      </c>
      <c r="F10" s="34">
        <f t="shared" si="1"/>
        <v>161522.71899999998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182</v>
      </c>
      <c r="D11" s="31" t="s">
        <v>188</v>
      </c>
      <c r="E11" s="32">
        <v>208143.62</v>
      </c>
      <c r="F11" s="34">
        <f t="shared" si="1"/>
        <v>13876.241333333333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 t="s">
        <v>182</v>
      </c>
      <c r="D12" s="31" t="s">
        <v>190</v>
      </c>
      <c r="E12" s="32">
        <v>225353.61</v>
      </c>
      <c r="F12" s="34">
        <f t="shared" si="1"/>
        <v>11267.680499999999</v>
      </c>
      <c r="G12" s="35" t="s">
        <v>0</v>
      </c>
      <c r="H12" s="26"/>
    </row>
    <row r="13" spans="1:8" s="148" customFormat="1" x14ac:dyDescent="0.25">
      <c r="A13" s="26"/>
      <c r="B13" s="29" t="s">
        <v>191</v>
      </c>
      <c r="C13" s="30" t="s">
        <v>182</v>
      </c>
      <c r="D13" s="31" t="s">
        <v>186</v>
      </c>
      <c r="E13" s="32">
        <v>591587.96</v>
      </c>
      <c r="F13" s="34">
        <f t="shared" si="1"/>
        <v>59158.795999999995</v>
      </c>
      <c r="G13" s="35" t="s">
        <v>0</v>
      </c>
      <c r="H13" s="26"/>
    </row>
    <row r="14" spans="1:8" s="148" customFormat="1" x14ac:dyDescent="0.25">
      <c r="A14" s="26"/>
      <c r="B14" s="29" t="s">
        <v>192</v>
      </c>
      <c r="C14" s="30" t="s">
        <v>182</v>
      </c>
      <c r="D14" s="31" t="s">
        <v>193</v>
      </c>
      <c r="E14" s="32">
        <v>1439.01</v>
      </c>
      <c r="F14" s="34">
        <f t="shared" si="1"/>
        <v>19.186800000000002</v>
      </c>
      <c r="G14" s="35" t="s">
        <v>0</v>
      </c>
      <c r="H14" s="26"/>
    </row>
    <row r="15" spans="1:8" s="148" customFormat="1" x14ac:dyDescent="0.25">
      <c r="A15" s="26"/>
      <c r="B15" s="29" t="s">
        <v>194</v>
      </c>
      <c r="C15" s="30" t="s">
        <v>182</v>
      </c>
      <c r="D15" s="31" t="s">
        <v>195</v>
      </c>
      <c r="E15" s="32">
        <v>23342</v>
      </c>
      <c r="F15" s="34">
        <f t="shared" si="1"/>
        <v>933.68</v>
      </c>
      <c r="G15" s="35" t="s">
        <v>0</v>
      </c>
      <c r="H15" s="26"/>
    </row>
    <row r="16" spans="1:8" s="148" customFormat="1" x14ac:dyDescent="0.25">
      <c r="A16" s="26"/>
      <c r="B16" s="29" t="s">
        <v>196</v>
      </c>
      <c r="C16" s="30" t="s">
        <v>182</v>
      </c>
      <c r="D16" s="31" t="s">
        <v>195</v>
      </c>
      <c r="E16" s="32">
        <v>57124</v>
      </c>
      <c r="F16" s="34">
        <f t="shared" si="1"/>
        <v>2284.96</v>
      </c>
      <c r="G16" s="35" t="s">
        <v>0</v>
      </c>
      <c r="H16" s="26"/>
    </row>
    <row r="17" spans="1:8" s="148" customFormat="1" x14ac:dyDescent="0.25">
      <c r="A17" s="26"/>
      <c r="B17" s="29" t="s">
        <v>197</v>
      </c>
      <c r="C17" s="30" t="s">
        <v>182</v>
      </c>
      <c r="D17" s="31" t="s">
        <v>186</v>
      </c>
      <c r="E17" s="32">
        <v>2586641</v>
      </c>
      <c r="F17" s="34">
        <f t="shared" si="1"/>
        <v>258664.1</v>
      </c>
      <c r="G17" s="35" t="s">
        <v>0</v>
      </c>
      <c r="H17" s="26"/>
    </row>
    <row r="18" spans="1:8" s="148" customFormat="1" x14ac:dyDescent="0.25">
      <c r="A18" s="26"/>
      <c r="B18" s="29" t="s">
        <v>198</v>
      </c>
      <c r="C18" s="30" t="s">
        <v>182</v>
      </c>
      <c r="D18" s="31" t="s">
        <v>186</v>
      </c>
      <c r="E18" s="32">
        <v>30836.09</v>
      </c>
      <c r="F18" s="34">
        <f t="shared" si="1"/>
        <v>3083.6089999999999</v>
      </c>
      <c r="G18" s="35" t="s">
        <v>0</v>
      </c>
      <c r="H18" s="26"/>
    </row>
    <row r="19" spans="1:8" s="148" customFormat="1" x14ac:dyDescent="0.25">
      <c r="A19" s="26"/>
      <c r="B19" s="29" t="s">
        <v>199</v>
      </c>
      <c r="C19" s="30" t="s">
        <v>182</v>
      </c>
      <c r="D19" s="31" t="s">
        <v>193</v>
      </c>
      <c r="E19" s="32">
        <v>751995.95</v>
      </c>
      <c r="F19" s="34">
        <f t="shared" si="1"/>
        <v>10026.612666666666</v>
      </c>
      <c r="G19" s="35" t="s">
        <v>0</v>
      </c>
      <c r="H19" s="26"/>
    </row>
    <row r="20" spans="1:8" s="148" customFormat="1" x14ac:dyDescent="0.25">
      <c r="A20" s="26"/>
      <c r="B20" s="29" t="s">
        <v>192</v>
      </c>
      <c r="C20" s="30" t="s">
        <v>182</v>
      </c>
      <c r="D20" s="31" t="s">
        <v>193</v>
      </c>
      <c r="E20" s="32">
        <v>1717650.88</v>
      </c>
      <c r="F20" s="34">
        <f t="shared" si="1"/>
        <v>22902.011733333333</v>
      </c>
      <c r="G20" s="35" t="s">
        <v>0</v>
      </c>
      <c r="H20" s="26"/>
    </row>
    <row r="21" spans="1:8" s="148" customFormat="1" x14ac:dyDescent="0.25">
      <c r="A21" s="26"/>
      <c r="B21" s="29" t="s">
        <v>200</v>
      </c>
      <c r="C21" s="30" t="s">
        <v>182</v>
      </c>
      <c r="D21" s="31" t="s">
        <v>193</v>
      </c>
      <c r="E21" s="32">
        <v>1030231.51</v>
      </c>
      <c r="F21" s="34">
        <f t="shared" si="1"/>
        <v>13736.420133333333</v>
      </c>
      <c r="G21" s="35" t="s">
        <v>0</v>
      </c>
      <c r="H21" s="26"/>
    </row>
    <row r="22" spans="1:8" s="148" customFormat="1" x14ac:dyDescent="0.25">
      <c r="A22" s="26"/>
      <c r="B22" s="29" t="s">
        <v>201</v>
      </c>
      <c r="C22" s="30" t="s">
        <v>182</v>
      </c>
      <c r="D22" s="31" t="s">
        <v>193</v>
      </c>
      <c r="E22" s="32">
        <v>4800378.54</v>
      </c>
      <c r="F22" s="34">
        <f t="shared" si="1"/>
        <v>64005.047200000001</v>
      </c>
      <c r="G22" s="35" t="s">
        <v>0</v>
      </c>
      <c r="H22" s="26"/>
    </row>
    <row r="23" spans="1:8" s="148" customFormat="1" x14ac:dyDescent="0.25">
      <c r="A23" s="26"/>
      <c r="B23" s="29" t="s">
        <v>202</v>
      </c>
      <c r="C23" s="30" t="s">
        <v>182</v>
      </c>
      <c r="D23" s="31" t="s">
        <v>203</v>
      </c>
      <c r="E23" s="32">
        <v>10800.3</v>
      </c>
      <c r="F23" s="34">
        <f t="shared" si="1"/>
        <v>216.00599999999997</v>
      </c>
      <c r="G23" s="35" t="s">
        <v>0</v>
      </c>
      <c r="H23" s="26"/>
    </row>
    <row r="24" spans="1:8" s="148" customFormat="1" x14ac:dyDescent="0.25">
      <c r="A24" s="26"/>
      <c r="B24" s="29" t="s">
        <v>204</v>
      </c>
      <c r="C24" s="30" t="s">
        <v>182</v>
      </c>
      <c r="D24" s="31" t="s">
        <v>188</v>
      </c>
      <c r="E24" s="32">
        <v>13500.64</v>
      </c>
      <c r="F24" s="34">
        <f t="shared" si="1"/>
        <v>900.04266666666661</v>
      </c>
      <c r="G24" s="35" t="s">
        <v>0</v>
      </c>
      <c r="H24" s="26"/>
    </row>
    <row r="25" spans="1:8" s="148" customFormat="1" x14ac:dyDescent="0.25">
      <c r="A25" s="26"/>
      <c r="B25" s="29" t="s">
        <v>205</v>
      </c>
      <c r="C25" s="30" t="s">
        <v>182</v>
      </c>
      <c r="D25" s="31" t="s">
        <v>193</v>
      </c>
      <c r="E25" s="32">
        <v>477390.13</v>
      </c>
      <c r="F25" s="34">
        <f t="shared" si="1"/>
        <v>6365.2017333333333</v>
      </c>
      <c r="G25" s="35" t="s">
        <v>0</v>
      </c>
      <c r="H25" s="26"/>
    </row>
    <row r="26" spans="1:8" s="148" customFormat="1" x14ac:dyDescent="0.25">
      <c r="A26" s="26"/>
      <c r="B26" s="29" t="s">
        <v>206</v>
      </c>
      <c r="C26" s="30" t="s">
        <v>182</v>
      </c>
      <c r="D26" s="31" t="s">
        <v>193</v>
      </c>
      <c r="E26" s="32">
        <v>193967.01</v>
      </c>
      <c r="F26" s="34">
        <f t="shared" si="1"/>
        <v>2586.2267999999999</v>
      </c>
      <c r="G26" s="35" t="s">
        <v>0</v>
      </c>
      <c r="H26" s="26"/>
    </row>
    <row r="27" spans="1:8" s="148" customFormat="1" x14ac:dyDescent="0.25">
      <c r="A27" s="26"/>
      <c r="B27" s="29" t="s">
        <v>207</v>
      </c>
      <c r="C27" s="30" t="s">
        <v>182</v>
      </c>
      <c r="D27" s="31" t="s">
        <v>193</v>
      </c>
      <c r="E27" s="32">
        <v>75706.240000000005</v>
      </c>
      <c r="F27" s="34">
        <f t="shared" si="1"/>
        <v>1009.4165333333334</v>
      </c>
      <c r="G27" s="35" t="s">
        <v>0</v>
      </c>
      <c r="H27" s="26"/>
    </row>
    <row r="28" spans="1:8" s="148" customFormat="1" x14ac:dyDescent="0.25">
      <c r="A28" s="26"/>
      <c r="B28" s="29" t="s">
        <v>208</v>
      </c>
      <c r="C28" s="30" t="s">
        <v>182</v>
      </c>
      <c r="D28" s="31" t="s">
        <v>193</v>
      </c>
      <c r="E28" s="32">
        <v>98926.2</v>
      </c>
      <c r="F28" s="34">
        <f t="shared" si="1"/>
        <v>1319.0159999999998</v>
      </c>
      <c r="G28" s="35" t="s">
        <v>0</v>
      </c>
      <c r="H28" s="26"/>
    </row>
    <row r="29" spans="1:8" s="148" customFormat="1" x14ac:dyDescent="0.25">
      <c r="A29" s="26"/>
      <c r="B29" s="29" t="s">
        <v>209</v>
      </c>
      <c r="C29" s="30" t="s">
        <v>182</v>
      </c>
      <c r="D29" s="31" t="s">
        <v>193</v>
      </c>
      <c r="E29" s="32">
        <v>55087.91</v>
      </c>
      <c r="F29" s="34">
        <f t="shared" si="1"/>
        <v>734.50546666666673</v>
      </c>
      <c r="G29" s="35" t="s">
        <v>0</v>
      </c>
      <c r="H29" s="26"/>
    </row>
    <row r="30" spans="1:8" s="148" customFormat="1" x14ac:dyDescent="0.25">
      <c r="A30" s="26"/>
      <c r="B30" s="29" t="s">
        <v>210</v>
      </c>
      <c r="C30" s="30" t="s">
        <v>182</v>
      </c>
      <c r="D30" s="31" t="s">
        <v>186</v>
      </c>
      <c r="E30" s="32">
        <v>2623875.35</v>
      </c>
      <c r="F30" s="34">
        <f t="shared" si="1"/>
        <v>262387.53500000003</v>
      </c>
      <c r="G30" s="35" t="s">
        <v>0</v>
      </c>
      <c r="H30" s="26"/>
    </row>
    <row r="31" spans="1:8" s="148" customFormat="1" x14ac:dyDescent="0.25">
      <c r="A31" s="26"/>
      <c r="B31" s="29" t="s">
        <v>211</v>
      </c>
      <c r="C31" s="30" t="s">
        <v>182</v>
      </c>
      <c r="D31" s="31" t="s">
        <v>212</v>
      </c>
      <c r="E31" s="32">
        <v>1015135.7</v>
      </c>
      <c r="F31" s="34">
        <f t="shared" si="1"/>
        <v>203027.13999999998</v>
      </c>
      <c r="G31" s="35" t="s">
        <v>0</v>
      </c>
      <c r="H31" s="26"/>
    </row>
    <row r="32" spans="1:8" s="148" customFormat="1" x14ac:dyDescent="0.25">
      <c r="A32" s="26"/>
      <c r="B32" s="23" t="s">
        <v>71</v>
      </c>
      <c r="C32" s="158"/>
      <c r="D32" s="158"/>
      <c r="E32" s="158"/>
      <c r="F32" s="36">
        <f>SUM(F8:F31)</f>
        <v>1119550.9102333332</v>
      </c>
      <c r="G32" s="37" t="s">
        <v>0</v>
      </c>
      <c r="H32" s="26"/>
    </row>
    <row r="33" spans="1:8" s="148" customFormat="1" x14ac:dyDescent="0.25">
      <c r="A33" s="26"/>
      <c r="B33" s="107" t="s">
        <v>132</v>
      </c>
      <c r="C33" s="159"/>
      <c r="D33" s="159"/>
      <c r="E33" s="159"/>
      <c r="F33" s="66">
        <v>2080358.6333333335</v>
      </c>
      <c r="G33" s="37" t="s">
        <v>0</v>
      </c>
      <c r="H33" s="26"/>
    </row>
    <row r="34" spans="1:8" s="148" customFormat="1" x14ac:dyDescent="0.25">
      <c r="A34" s="26"/>
      <c r="B34" s="39" t="s">
        <v>68</v>
      </c>
      <c r="C34" s="160"/>
      <c r="D34" s="160"/>
      <c r="E34" s="161"/>
      <c r="F34" s="38">
        <f>F32+F33</f>
        <v>3199909.5435666665</v>
      </c>
      <c r="G34" s="38" t="s">
        <v>0</v>
      </c>
      <c r="H34" s="26"/>
    </row>
    <row r="35" spans="1:8" s="148" customFormat="1" x14ac:dyDescent="0.25">
      <c r="A35" s="26"/>
      <c r="B35" s="26"/>
      <c r="C35" s="26"/>
      <c r="D35" s="26"/>
      <c r="E35" s="26"/>
      <c r="F35" s="26"/>
      <c r="G35" s="26"/>
      <c r="H35" s="26"/>
    </row>
    <row r="36" spans="1:8" s="148" customFormat="1" x14ac:dyDescent="0.25">
      <c r="A36" s="26"/>
      <c r="B36" s="26"/>
      <c r="C36" s="26"/>
      <c r="D36" s="26"/>
      <c r="E36" s="26"/>
      <c r="F36" s="26"/>
      <c r="G36" s="26"/>
      <c r="H36" s="26"/>
    </row>
    <row r="37" spans="1:8" s="148" customFormat="1" x14ac:dyDescent="0.25">
      <c r="A37" s="26"/>
      <c r="B37" s="26"/>
      <c r="C37" s="26"/>
      <c r="D37" s="26"/>
      <c r="E37" s="26"/>
      <c r="F37" s="26"/>
      <c r="G37" s="26"/>
      <c r="H37" s="26"/>
    </row>
    <row r="38" spans="1:8" s="148" customFormat="1" hidden="1" x14ac:dyDescent="0.25"/>
    <row r="39" spans="1:8" s="148" customFormat="1" hidden="1" x14ac:dyDescent="0.25"/>
    <row r="40" spans="1:8" s="148" customFormat="1" hidden="1" x14ac:dyDescent="0.25"/>
    <row r="41" spans="1:8" s="148" customFormat="1" ht="14.45" hidden="1" customHeight="1" x14ac:dyDescent="0.25"/>
    <row r="42" spans="1:8" s="148" customFormat="1" ht="14.45" hidden="1" customHeight="1" x14ac:dyDescent="0.25"/>
    <row r="43" spans="1:8" s="148" customFormat="1" ht="15" hidden="1" customHeight="1" x14ac:dyDescent="0.25"/>
    <row r="44" spans="1:8" s="148" customFormat="1" ht="15" hidden="1" customHeight="1" x14ac:dyDescent="0.25"/>
    <row r="45" spans="1:8" s="148" customFormat="1" ht="15" hidden="1" customHeight="1" x14ac:dyDescent="0.25"/>
    <row r="46" spans="1:8" s="148" customFormat="1" ht="15" hidden="1" customHeight="1" x14ac:dyDescent="0.25"/>
    <row r="47" spans="1:8" s="148" customFormat="1" ht="15" hidden="1" customHeight="1" x14ac:dyDescent="0.25"/>
    <row r="48" spans="1: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s="148" customFormat="1" hidden="1" x14ac:dyDescent="0.25"/>
    <row r="117" s="148" customFormat="1" hidden="1" x14ac:dyDescent="0.25"/>
    <row r="118" s="148" customFormat="1" hidden="1" x14ac:dyDescent="0.25"/>
    <row r="119" s="148" customFormat="1" hidden="1" x14ac:dyDescent="0.25"/>
    <row r="120" s="148" customFormat="1" hidden="1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Varde Vandforsyning AS</v>
      </c>
      <c r="B1" s="162"/>
      <c r="C1" s="162"/>
      <c r="D1" s="162"/>
      <c r="E1" s="162"/>
    </row>
    <row r="2" spans="1:5" x14ac:dyDescent="0.25">
      <c r="A2" s="1" t="str">
        <f>'1. Forside'!A2</f>
        <v>V204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668667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426333.33333333337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investeringer'!F32</f>
        <v>1119550.9102333332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1144101.487133333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6"/>
  <sheetViews>
    <sheetView view="pageLayout" topLeftCell="A4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Varde Vandforsyning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V204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213</v>
      </c>
      <c r="C8" s="30">
        <v>2015</v>
      </c>
      <c r="D8" s="31">
        <v>5</v>
      </c>
      <c r="E8" s="32">
        <v>250000</v>
      </c>
      <c r="F8" s="45">
        <f>E8/D8</f>
        <v>50000</v>
      </c>
      <c r="G8" s="35" t="s">
        <v>0</v>
      </c>
      <c r="H8" s="26"/>
    </row>
    <row r="9" spans="1:8" s="148" customFormat="1" x14ac:dyDescent="0.25">
      <c r="A9" s="26"/>
      <c r="B9" s="29" t="s">
        <v>192</v>
      </c>
      <c r="C9" s="30">
        <v>2015</v>
      </c>
      <c r="D9" s="31">
        <v>75</v>
      </c>
      <c r="E9" s="32">
        <v>600000</v>
      </c>
      <c r="F9" s="45">
        <f t="shared" ref="F9:F20" si="0">E9/D9</f>
        <v>8000</v>
      </c>
      <c r="G9" s="35" t="s">
        <v>0</v>
      </c>
      <c r="H9" s="26"/>
    </row>
    <row r="10" spans="1:8" s="148" customFormat="1" x14ac:dyDescent="0.25">
      <c r="A10" s="26"/>
      <c r="B10" s="29" t="s">
        <v>197</v>
      </c>
      <c r="C10" s="30">
        <v>2015</v>
      </c>
      <c r="D10" s="31">
        <v>10</v>
      </c>
      <c r="E10" s="32">
        <v>50000</v>
      </c>
      <c r="F10" s="45">
        <f t="shared" si="0"/>
        <v>5000</v>
      </c>
      <c r="G10" s="35" t="s">
        <v>0</v>
      </c>
      <c r="H10" s="26"/>
    </row>
    <row r="11" spans="1:8" s="148" customFormat="1" x14ac:dyDescent="0.25">
      <c r="A11" s="26"/>
      <c r="B11" s="29" t="s">
        <v>214</v>
      </c>
      <c r="C11" s="30">
        <v>2015</v>
      </c>
      <c r="D11" s="31">
        <v>25</v>
      </c>
      <c r="E11" s="32">
        <v>3950000</v>
      </c>
      <c r="F11" s="45">
        <f t="shared" si="0"/>
        <v>158000</v>
      </c>
      <c r="G11" s="35" t="s">
        <v>0</v>
      </c>
      <c r="H11" s="26"/>
    </row>
    <row r="12" spans="1:8" s="148" customFormat="1" x14ac:dyDescent="0.25">
      <c r="A12" s="26"/>
      <c r="B12" s="29" t="s">
        <v>215</v>
      </c>
      <c r="C12" s="30">
        <v>2015</v>
      </c>
      <c r="D12" s="31">
        <v>50</v>
      </c>
      <c r="E12" s="32">
        <v>3300000</v>
      </c>
      <c r="F12" s="45">
        <f t="shared" si="0"/>
        <v>66000</v>
      </c>
      <c r="G12" s="35" t="s">
        <v>0</v>
      </c>
      <c r="H12" s="26"/>
    </row>
    <row r="13" spans="1:8" s="148" customFormat="1" x14ac:dyDescent="0.25">
      <c r="A13" s="26"/>
      <c r="B13" s="29" t="s">
        <v>192</v>
      </c>
      <c r="C13" s="30">
        <v>2015</v>
      </c>
      <c r="D13" s="31">
        <v>75</v>
      </c>
      <c r="E13" s="32">
        <v>2500000</v>
      </c>
      <c r="F13" s="45">
        <f t="shared" si="0"/>
        <v>33333.333333333336</v>
      </c>
      <c r="G13" s="35" t="s">
        <v>0</v>
      </c>
      <c r="H13" s="26"/>
    </row>
    <row r="14" spans="1:8" s="148" customFormat="1" x14ac:dyDescent="0.25">
      <c r="A14" s="26"/>
      <c r="B14" s="29" t="s">
        <v>205</v>
      </c>
      <c r="C14" s="30">
        <v>2015</v>
      </c>
      <c r="D14" s="31">
        <v>75</v>
      </c>
      <c r="E14" s="32">
        <v>400000</v>
      </c>
      <c r="F14" s="45">
        <f t="shared" si="0"/>
        <v>5333.333333333333</v>
      </c>
      <c r="G14" s="35" t="s">
        <v>0</v>
      </c>
      <c r="H14" s="26"/>
    </row>
    <row r="15" spans="1:8" s="148" customFormat="1" x14ac:dyDescent="0.25">
      <c r="A15" s="26"/>
      <c r="B15" s="29" t="s">
        <v>216</v>
      </c>
      <c r="C15" s="30">
        <v>2016</v>
      </c>
      <c r="D15" s="31">
        <v>5</v>
      </c>
      <c r="E15" s="32">
        <v>250000</v>
      </c>
      <c r="F15" s="45">
        <f t="shared" si="0"/>
        <v>50000</v>
      </c>
      <c r="G15" s="35" t="s">
        <v>0</v>
      </c>
      <c r="H15" s="26"/>
    </row>
    <row r="16" spans="1:8" s="148" customFormat="1" x14ac:dyDescent="0.25">
      <c r="A16" s="26"/>
      <c r="B16" s="29" t="s">
        <v>192</v>
      </c>
      <c r="C16" s="30">
        <v>2016</v>
      </c>
      <c r="D16" s="31">
        <v>75</v>
      </c>
      <c r="E16" s="32">
        <v>3000000</v>
      </c>
      <c r="F16" s="45">
        <f t="shared" si="0"/>
        <v>40000</v>
      </c>
      <c r="G16" s="35" t="s">
        <v>0</v>
      </c>
      <c r="H16" s="26"/>
    </row>
    <row r="17" spans="1:8" s="148" customFormat="1" x14ac:dyDescent="0.25">
      <c r="A17" s="26"/>
      <c r="B17" s="29" t="s">
        <v>197</v>
      </c>
      <c r="C17" s="30">
        <v>2016</v>
      </c>
      <c r="D17" s="31">
        <v>10</v>
      </c>
      <c r="E17" s="32">
        <v>100000</v>
      </c>
      <c r="F17" s="45">
        <f t="shared" si="0"/>
        <v>10000</v>
      </c>
      <c r="G17" s="35" t="s">
        <v>0</v>
      </c>
      <c r="H17" s="26"/>
    </row>
    <row r="18" spans="1:8" s="148" customFormat="1" x14ac:dyDescent="0.25">
      <c r="A18" s="26"/>
      <c r="B18" s="29" t="s">
        <v>205</v>
      </c>
      <c r="C18" s="30">
        <v>2016</v>
      </c>
      <c r="D18" s="31">
        <v>75</v>
      </c>
      <c r="E18" s="32">
        <v>400000</v>
      </c>
      <c r="F18" s="45">
        <f t="shared" si="0"/>
        <v>5333.333333333333</v>
      </c>
      <c r="G18" s="35" t="s">
        <v>0</v>
      </c>
      <c r="H18" s="26"/>
    </row>
    <row r="19" spans="1:8" s="148" customFormat="1" x14ac:dyDescent="0.25">
      <c r="A19" s="26"/>
      <c r="B19" s="29" t="s">
        <v>217</v>
      </c>
      <c r="C19" s="30">
        <v>2016</v>
      </c>
      <c r="D19" s="31">
        <v>50</v>
      </c>
      <c r="E19" s="32">
        <v>30000000</v>
      </c>
      <c r="F19" s="45">
        <f t="shared" si="0"/>
        <v>600000</v>
      </c>
      <c r="G19" s="35" t="s">
        <v>0</v>
      </c>
      <c r="H19" s="26"/>
    </row>
    <row r="20" spans="1:8" s="148" customFormat="1" x14ac:dyDescent="0.25">
      <c r="A20" s="26"/>
      <c r="B20" s="29" t="s">
        <v>218</v>
      </c>
      <c r="C20" s="30">
        <v>2016</v>
      </c>
      <c r="D20" s="31">
        <v>50</v>
      </c>
      <c r="E20" s="32">
        <v>1250000</v>
      </c>
      <c r="F20" s="45">
        <f t="shared" si="0"/>
        <v>25000</v>
      </c>
      <c r="G20" s="35" t="s">
        <v>0</v>
      </c>
      <c r="H20" s="26"/>
    </row>
    <row r="21" spans="1:8" s="148" customFormat="1" x14ac:dyDescent="0.25">
      <c r="A21" s="26"/>
      <c r="B21" s="109" t="s">
        <v>72</v>
      </c>
      <c r="C21" s="165"/>
      <c r="D21" s="166"/>
      <c r="E21" s="167"/>
      <c r="F21" s="46">
        <f>SUMIF(C8:C20,"2015",F8:F20)</f>
        <v>325666.66666666663</v>
      </c>
      <c r="G21" s="47" t="s">
        <v>0</v>
      </c>
      <c r="H21" s="26"/>
    </row>
    <row r="22" spans="1:8" s="148" customFormat="1" x14ac:dyDescent="0.25">
      <c r="A22" s="26"/>
      <c r="B22" s="107" t="s">
        <v>130</v>
      </c>
      <c r="C22" s="168"/>
      <c r="D22" s="169"/>
      <c r="E22" s="170"/>
      <c r="F22" s="46">
        <f>SUMIF(C8:C20,"2016",F8:F20)</f>
        <v>730333.33333333337</v>
      </c>
      <c r="G22" s="47" t="s">
        <v>0</v>
      </c>
      <c r="H22" s="26"/>
    </row>
    <row r="23" spans="1:8" s="148" customFormat="1" x14ac:dyDescent="0.25">
      <c r="A23" s="26"/>
      <c r="B23" s="50" t="s">
        <v>36</v>
      </c>
      <c r="C23" s="171"/>
      <c r="D23" s="172"/>
      <c r="E23" s="172"/>
      <c r="F23" s="48">
        <f>F21+F22</f>
        <v>1056000</v>
      </c>
      <c r="G23" s="49" t="s">
        <v>0</v>
      </c>
      <c r="H23" s="26"/>
    </row>
    <row r="24" spans="1:8" s="148" customFormat="1" x14ac:dyDescent="0.25">
      <c r="A24" s="26"/>
      <c r="B24" s="26"/>
      <c r="C24" s="164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164"/>
      <c r="D25" s="26"/>
      <c r="E25" s="26"/>
      <c r="F25" s="26"/>
      <c r="G25" s="26"/>
      <c r="H25" s="26"/>
    </row>
    <row r="26" spans="1:8" s="148" customFormat="1" x14ac:dyDescent="0.25">
      <c r="A26" s="26"/>
      <c r="B26" s="26"/>
      <c r="C26" s="164"/>
      <c r="D26" s="26"/>
      <c r="E26" s="26"/>
      <c r="F26" s="173"/>
      <c r="G26" s="173"/>
      <c r="H26" s="26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t="12" hidden="1" customHeight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topLeftCell="A4" zoomScaleNormal="90" workbookViewId="0">
      <selection activeCell="A12" sqref="A12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Varde Vandforsyning AS</v>
      </c>
      <c r="B1" s="56"/>
      <c r="C1" s="56"/>
      <c r="D1" s="176"/>
      <c r="E1" s="56"/>
    </row>
    <row r="2" spans="1:5" x14ac:dyDescent="0.25">
      <c r="A2" s="220" t="str">
        <f>'1. Forside'!A2</f>
        <v>V204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32490</v>
      </c>
      <c r="D7" s="181" t="s">
        <v>0</v>
      </c>
      <c r="E7" s="56"/>
    </row>
    <row r="8" spans="1:5" x14ac:dyDescent="0.25">
      <c r="A8" s="56"/>
      <c r="B8" s="206" t="s">
        <v>219</v>
      </c>
      <c r="C8" s="51">
        <v>20000</v>
      </c>
      <c r="D8" s="181" t="s">
        <v>0</v>
      </c>
      <c r="E8" s="56"/>
    </row>
    <row r="9" spans="1:5" x14ac:dyDescent="0.25">
      <c r="A9" s="56"/>
      <c r="B9" s="206" t="s">
        <v>221</v>
      </c>
      <c r="C9" s="51">
        <v>500000</v>
      </c>
      <c r="D9" s="181" t="s">
        <v>222</v>
      </c>
      <c r="E9" s="56"/>
    </row>
    <row r="10" spans="1:5" x14ac:dyDescent="0.25">
      <c r="A10" s="56"/>
      <c r="B10" s="206" t="s">
        <v>220</v>
      </c>
      <c r="C10" s="51">
        <v>20000</v>
      </c>
      <c r="D10" s="181" t="s">
        <v>0</v>
      </c>
      <c r="E10" s="56"/>
    </row>
    <row r="11" spans="1:5" x14ac:dyDescent="0.25">
      <c r="A11" s="56"/>
      <c r="B11" s="54" t="s">
        <v>35</v>
      </c>
      <c r="C11" s="55">
        <f>SUM(C7:C10)</f>
        <v>572490</v>
      </c>
      <c r="D11" s="54" t="s">
        <v>0</v>
      </c>
      <c r="E11" s="56"/>
    </row>
    <row r="12" spans="1:5" x14ac:dyDescent="0.25">
      <c r="A12" s="56"/>
      <c r="B12" s="56"/>
      <c r="C12" s="56"/>
      <c r="D12" s="176"/>
      <c r="E12" s="56"/>
    </row>
    <row r="13" spans="1:5" x14ac:dyDescent="0.25">
      <c r="A13" s="56"/>
      <c r="B13" s="56"/>
      <c r="C13" s="56"/>
      <c r="D13" s="176"/>
      <c r="E13" s="56"/>
    </row>
    <row r="14" spans="1:5" ht="25.5" customHeight="1" x14ac:dyDescent="0.25">
      <c r="A14" s="56"/>
      <c r="B14" s="205" t="s">
        <v>176</v>
      </c>
      <c r="C14" s="178"/>
      <c r="D14" s="179"/>
      <c r="E14" s="56"/>
    </row>
    <row r="15" spans="1:5" x14ac:dyDescent="0.25">
      <c r="A15" s="56"/>
      <c r="B15" s="53" t="s">
        <v>226</v>
      </c>
      <c r="C15" s="180">
        <v>10448000</v>
      </c>
      <c r="D15" s="181" t="s">
        <v>0</v>
      </c>
      <c r="E15" s="56"/>
    </row>
    <row r="16" spans="1:5" x14ac:dyDescent="0.25">
      <c r="A16" s="56"/>
      <c r="B16" s="54" t="s">
        <v>35</v>
      </c>
      <c r="C16" s="55">
        <f>C15</f>
        <v>10448000</v>
      </c>
      <c r="D16" s="54" t="s">
        <v>0</v>
      </c>
      <c r="E16" s="56"/>
    </row>
    <row r="17" spans="1:5" x14ac:dyDescent="0.25">
      <c r="A17" s="56"/>
      <c r="B17" s="56"/>
      <c r="C17" s="56"/>
      <c r="D17" s="176"/>
      <c r="E17" s="56"/>
    </row>
    <row r="18" spans="1:5" x14ac:dyDescent="0.25">
      <c r="A18" s="56"/>
      <c r="B18" s="56"/>
      <c r="C18" s="56"/>
      <c r="D18" s="176"/>
      <c r="E18" s="56"/>
    </row>
    <row r="19" spans="1:5" ht="38.25" customHeight="1" x14ac:dyDescent="0.25">
      <c r="A19" s="56"/>
      <c r="B19" s="261" t="s">
        <v>140</v>
      </c>
      <c r="C19" s="262"/>
      <c r="D19" s="263"/>
      <c r="E19" s="56"/>
    </row>
    <row r="20" spans="1:5" x14ac:dyDescent="0.25">
      <c r="A20" s="56"/>
      <c r="B20" s="53" t="s">
        <v>70</v>
      </c>
      <c r="C20" s="51">
        <v>80000</v>
      </c>
      <c r="D20" s="181" t="s">
        <v>0</v>
      </c>
      <c r="E20" s="56"/>
    </row>
    <row r="21" spans="1:5" x14ac:dyDescent="0.25">
      <c r="A21" s="56"/>
      <c r="B21" s="53" t="s">
        <v>14</v>
      </c>
      <c r="C21" s="51">
        <v>12000</v>
      </c>
      <c r="D21" s="181" t="s">
        <v>0</v>
      </c>
      <c r="E21" s="56"/>
    </row>
    <row r="22" spans="1:5" x14ac:dyDescent="0.25">
      <c r="A22" s="56"/>
      <c r="B22" s="54" t="s">
        <v>35</v>
      </c>
      <c r="C22" s="55">
        <f>SUM(C20:C21)</f>
        <v>92000</v>
      </c>
      <c r="D22" s="54" t="s">
        <v>0</v>
      </c>
      <c r="E22" s="56"/>
    </row>
    <row r="23" spans="1:5" x14ac:dyDescent="0.25">
      <c r="A23" s="56"/>
      <c r="B23" s="56"/>
      <c r="C23" s="182"/>
      <c r="D23" s="183"/>
      <c r="E23" s="56"/>
    </row>
    <row r="24" spans="1:5" x14ac:dyDescent="0.25">
      <c r="A24" s="56"/>
      <c r="B24" s="56"/>
      <c r="C24" s="182"/>
      <c r="D24" s="183"/>
      <c r="E24" s="56"/>
    </row>
    <row r="25" spans="1:5" ht="42" customHeight="1" x14ac:dyDescent="0.25">
      <c r="A25" s="56"/>
      <c r="B25" s="264" t="s">
        <v>141</v>
      </c>
      <c r="C25" s="265"/>
      <c r="D25" s="266"/>
      <c r="E25" s="56"/>
    </row>
    <row r="26" spans="1:5" x14ac:dyDescent="0.25">
      <c r="A26" s="56"/>
      <c r="B26" s="108" t="s">
        <v>142</v>
      </c>
      <c r="C26" s="19">
        <v>10529051</v>
      </c>
      <c r="D26" s="58" t="s">
        <v>0</v>
      </c>
      <c r="E26" s="56"/>
    </row>
    <row r="27" spans="1:5" x14ac:dyDescent="0.25">
      <c r="A27" s="56"/>
      <c r="B27" s="108" t="s">
        <v>143</v>
      </c>
      <c r="C27" s="40">
        <v>10912930</v>
      </c>
      <c r="D27" s="58" t="s">
        <v>0</v>
      </c>
      <c r="E27" s="56"/>
    </row>
    <row r="28" spans="1:5" x14ac:dyDescent="0.25">
      <c r="A28" s="56"/>
      <c r="B28" s="28" t="s">
        <v>144</v>
      </c>
      <c r="C28" s="55">
        <f>C26-C27</f>
        <v>-383879</v>
      </c>
      <c r="D28" s="28" t="s">
        <v>0</v>
      </c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x14ac:dyDescent="0.25">
      <c r="A31" s="56"/>
      <c r="B31" s="56"/>
      <c r="C31" s="56"/>
      <c r="D31" s="176"/>
      <c r="E31" s="56"/>
    </row>
    <row r="32" spans="1:5" hidden="1" x14ac:dyDescent="0.25"/>
    <row r="33" spans="1:5" hidden="1" x14ac:dyDescent="0.25"/>
    <row r="34" spans="1:5" hidden="1" x14ac:dyDescent="0.25"/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9:D19"/>
    <mergeCell ref="B25:D25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2015-09-17T15:11:11Z</dcterms:modified>
</cp:coreProperties>
</file>