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850" yWindow="15" windowWidth="20550" windowHeight="108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5" i="11"/>
  <c r="F10" i="11"/>
  <c r="F16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<sst xmlns="http://schemas.openxmlformats.org/spreadsheetml/2006/main" count="238" uniqueCount="121">
  <si>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</si>
  <si>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</si>
  <si>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</si>
  <si>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</si>
  <si>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</si>
  <si>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</si>
  <si>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</si>
  <si>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</si>
  <si>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</si>
  <si>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</si>
  <si>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</si>
  <si>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</si>
  <si>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</si>
  <si>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</si>
  <si>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</si>
  <si>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</si>
  <si>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</si>
  <si>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</si>
  <si>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</si>
  <si>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</si>
  <si>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</si>
  <si>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</si>
  <si>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</si>
  <si>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</si>
  <si>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</si>
  <si>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</si>
  <si>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</si>
  <si>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</si>
  <si>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</si>
  <si>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</si>
  <si>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</si>
  <si>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</si>
  <si>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</si>
  <si>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</si>
  <si>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</si>
  <si>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</si>
  <si>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</si>
  <si>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</si>
  <si>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</si>
  <si>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</si>
  <si>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</si>
  <si>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</si>
  <si>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</si>
  <si>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</si>
  <si>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</si>
  <si>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</si>
  <si>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</si>
  <si>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</si>
  <si>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</si>
  <si>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</si>
  <si>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</si>
  <si>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</si>
  <si>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</si>
  <si>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</si>
  <si>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</si>
  <si>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</si>
  <si>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</si>
  <si>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</si>
  <si>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</si>
  <si>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</si>
  <si>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</si>
  <si>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</si>
  <si>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</si>
  <si>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</si>
  <si>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</si>
  <si>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</si>
  <si>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</si>
  <si>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</si>
  <si>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</si>
  <si>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</si>
  <si>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</si>
  <si>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</si>
  <si>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</si>
  <si>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</si>
  <si>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</si>
  <si>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</si>
  <si>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</si>
  <si>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</si>
  <si>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</si>
  <si>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</si>
  <si>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</si>
  <si>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</si>
  <si>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</si>
  <si>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</si>
  <si>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</si>
  <si>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</si>
  <si>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</si>
  <si>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</si>
  <si>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</si>
  <si>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</si>
  <si>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</si>
  <si>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</si>
  <si>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</si>
  <si>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</si>
  <si>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</si>
  <si>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</si>
  <si>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</si>
  <si>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</si>
  <si>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</si>
  <si>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</si>
  <si>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</si>
  <si>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</si>
  <si>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</si>
  <si>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</si>
  <si>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</si>
  <si>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</si>
  <si>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</si>
  <si>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</si>
  <si>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</si>
  <si>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</si>
  <si>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</si>
  <si>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</si>
  <si>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</si>
  <si>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≤ Ø 110mm (Qn 10)</t>
  </si>
  <si>
    <t>Ø110 mm &lt; Ledningsnet ≤ Ø 250 mm</t>
  </si>
  <si>
    <t>Køretøjer, små lastvogne (&lt; 3.500 kg.)</t>
  </si>
  <si>
    <t>Instrumenter (flowmåler+tryk transducer+alarmer)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</si>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</sst>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110750562</v>
      </c>
      <c r="H9" s="16" t="s">
        <v>4</v>
      </c>
      <c r="I9" s="1"/>
    </row>
    <row r="10" spans="1:9" x14ac:dyDescent="0.25">
      <c r="A10" s="1"/>
      <c r="B10" s="72" t="s">
        <v>48</v>
      </c>
      <c r="C10" s="73"/>
      <c r="D10" s="73"/>
      <c r="E10" s="73"/>
      <c r="F10" s="73"/>
      <c r="G10" s="73"/>
      <c r="H10" s="74"/>
      <c r="I10" s="1"/>
    </row>
    <row r="11" spans="1:9" x14ac:dyDescent="0.25">
      <c r="A11" s="1"/>
      <c r="B11" s="76" t="s">
        <v>49</v>
      </c>
      <c r="C11" s="77"/>
      <c r="D11" s="78"/>
      <c r="E11" s="37">
        <v>36360972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5723559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-625174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1965383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43424740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3456034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208870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3664904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9" t="s">
        <v>58</v>
      </c>
      <c r="C20" s="70"/>
      <c r="D20" s="71"/>
      <c r="E20" s="37">
        <v>-1213794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9" t="s">
        <v>59</v>
      </c>
      <c r="C21" s="70"/>
      <c r="D21" s="71"/>
      <c r="E21" s="37">
        <v>-14105224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-42048109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9" t="s">
        <v>62</v>
      </c>
      <c r="C24" s="70"/>
      <c r="D24" s="71"/>
      <c r="E24" s="37">
        <v>-96365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9" t="s">
        <v>63</v>
      </c>
      <c r="C25" s="70"/>
      <c r="D25" s="71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9" t="s">
        <v>64</v>
      </c>
      <c r="C26" s="70"/>
      <c r="D26" s="71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-57463492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-10373848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2" t="s">
        <v>67</v>
      </c>
      <c r="C29" s="73"/>
      <c r="D29" s="73"/>
      <c r="E29" s="73"/>
      <c r="F29" s="73"/>
      <c r="G29" s="73"/>
      <c r="H29" s="74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118</v>
      </c>
      <c r="C31" s="73"/>
      <c r="D31" s="73"/>
      <c r="E31" s="73"/>
      <c r="F31" s="73"/>
      <c r="G31" s="73"/>
      <c r="H31" s="74"/>
      <c r="I31" s="1"/>
    </row>
    <row r="32" spans="1:9" ht="30" customHeight="1" x14ac:dyDescent="0.25">
      <c r="A32" s="1"/>
      <c r="B32" s="69" t="s">
        <v>119</v>
      </c>
      <c r="C32" s="70"/>
      <c r="D32" s="71"/>
      <c r="E32" s="37">
        <v>98845895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9" t="s">
        <v>69</v>
      </c>
      <c r="C34" s="70"/>
      <c r="D34" s="71"/>
      <c r="E34" s="37">
        <v>2229921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101075816</v>
      </c>
      <c r="F35" s="16" t="s">
        <v>4</v>
      </c>
      <c r="G35" s="32">
        <f>-E35</f>
        <v>-101075816</v>
      </c>
      <c r="H35" s="16" t="s">
        <v>4</v>
      </c>
      <c r="I35" s="1"/>
    </row>
    <row r="36" spans="1:9" x14ac:dyDescent="0.25">
      <c r="A36" s="1"/>
      <c r="B36" s="72" t="s">
        <v>46</v>
      </c>
      <c r="C36" s="73"/>
      <c r="D36" s="73"/>
      <c r="E36" s="73"/>
      <c r="F36" s="74"/>
      <c r="G36" s="33">
        <f>$G$9+$G$28+$G$30+$G$35</f>
        <v>9674746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1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120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ht="30" customHeight="1" x14ac:dyDescent="0.25">
      <c r="A9" s="1"/>
      <c r="B9" s="69" t="s">
        <v>31</v>
      </c>
      <c r="C9" s="70"/>
      <c r="D9" s="71"/>
      <c r="E9" s="34">
        <f>'Fane 3. Grundlag'!G12</f>
        <v>121788688.96290492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46044747.025849774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1024283.1571869061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989770.41322021466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119774635.39249779</v>
      </c>
      <c r="F13" s="17" t="s">
        <v>4</v>
      </c>
      <c r="G13" s="32">
        <f>E13</f>
        <v>119774635.39249779</v>
      </c>
      <c r="H13" s="17" t="s">
        <v>4</v>
      </c>
      <c r="I13" s="1"/>
    </row>
    <row r="14" spans="1:9" x14ac:dyDescent="0.25">
      <c r="A14" s="1"/>
      <c r="B14" s="72" t="s">
        <v>32</v>
      </c>
      <c r="C14" s="73"/>
      <c r="D14" s="73"/>
      <c r="E14" s="73"/>
      <c r="F14" s="73"/>
      <c r="G14" s="73"/>
      <c r="H14" s="74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2" t="s">
        <v>28</v>
      </c>
      <c r="C16" s="73"/>
      <c r="D16" s="73"/>
      <c r="E16" s="73"/>
      <c r="F16" s="73"/>
      <c r="G16" s="73"/>
      <c r="H16" s="74"/>
      <c r="I16" s="1"/>
    </row>
    <row r="17" spans="1:9" x14ac:dyDescent="0.25">
      <c r="A17" s="1"/>
      <c r="B17" s="69" t="s">
        <v>35</v>
      </c>
      <c r="C17" s="70"/>
      <c r="D17" s="71"/>
      <c r="E17" s="20">
        <f>'Fane 8. Korrektion af PL2015'!G11</f>
        <v>3402692</v>
      </c>
      <c r="F17" s="7" t="s">
        <v>4</v>
      </c>
      <c r="G17" s="19"/>
      <c r="H17" s="9"/>
      <c r="I17" s="1"/>
    </row>
    <row r="18" spans="1:9" x14ac:dyDescent="0.25">
      <c r="A18" s="1"/>
      <c r="B18" s="69" t="s">
        <v>36</v>
      </c>
      <c r="C18" s="70"/>
      <c r="D18" s="71"/>
      <c r="E18" s="20">
        <f>'Fane 8. Korrektion af PL2015'!G17</f>
        <v>-72199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69" t="s">
        <v>98</v>
      </c>
      <c r="C19" s="70"/>
      <c r="D19" s="71"/>
      <c r="E19" s="20">
        <f>'Fane 8. Korrektion af PL2015'!G23</f>
        <v>-1381380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69" t="s">
        <v>37</v>
      </c>
      <c r="C20" s="70"/>
      <c r="D20" s="71"/>
      <c r="E20" s="20">
        <f>'Fane 8. Korrektion af PL2015'!G30</f>
        <v>-1594116.6118666667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354996.3881333333</v>
      </c>
      <c r="F21" s="17" t="s">
        <v>4</v>
      </c>
      <c r="G21" s="32">
        <f>E21</f>
        <v>354996.3881333333</v>
      </c>
      <c r="H21" s="17" t="s">
        <v>4</v>
      </c>
      <c r="I21" s="1"/>
    </row>
    <row r="22" spans="1:9" x14ac:dyDescent="0.25">
      <c r="A22" s="1"/>
      <c r="B22" s="72" t="s">
        <v>33</v>
      </c>
      <c r="C22" s="73"/>
      <c r="D22" s="73"/>
      <c r="E22" s="73"/>
      <c r="F22" s="73"/>
      <c r="G22" s="73"/>
      <c r="H22" s="74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9674746</v>
      </c>
      <c r="F23" s="17" t="s">
        <v>4</v>
      </c>
      <c r="G23" s="32">
        <f>E23</f>
        <v>9674746</v>
      </c>
      <c r="H23" s="17" t="s">
        <v>4</v>
      </c>
      <c r="I23" s="1"/>
    </row>
    <row r="24" spans="1:9" x14ac:dyDescent="0.25">
      <c r="A24" s="1"/>
      <c r="B24" s="72" t="s">
        <v>39</v>
      </c>
      <c r="C24" s="73"/>
      <c r="D24" s="73"/>
      <c r="E24" s="73"/>
      <c r="F24" s="74"/>
      <c r="G24" s="33">
        <f>G13+G15+G21+G23</f>
        <v>129804377.78063112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855468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69" t="s">
        <v>40</v>
      </c>
      <c r="C9" s="70"/>
      <c r="D9" s="71"/>
      <c r="E9" s="36">
        <f>'Fane 2.1. Økonomisk ramme 2017'!$E$9-'Fane 2.1. Økonomisk ramme 2017'!$E$11-'Fane 2.1. Økonomisk ramme 2017'!$E$12</f>
        <v>119774635.39249779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26644667.022458795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47085221.344189219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46044747.025849774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1521137.8694847219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1009709.6674845862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987132.86097172659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119298930.7335262</v>
      </c>
      <c r="F16" s="17" t="s">
        <v>4</v>
      </c>
      <c r="G16" s="32">
        <f>E16</f>
        <v>119298930.7335262</v>
      </c>
      <c r="H16" s="17" t="s">
        <v>4</v>
      </c>
      <c r="I16" s="1"/>
    </row>
    <row r="17" spans="1:9" x14ac:dyDescent="0.25">
      <c r="A17" s="1"/>
      <c r="B17" s="72" t="s">
        <v>32</v>
      </c>
      <c r="C17" s="73"/>
      <c r="D17" s="73"/>
      <c r="E17" s="73"/>
      <c r="F17" s="73"/>
      <c r="G17" s="73"/>
      <c r="H17" s="74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2" t="s">
        <v>42</v>
      </c>
      <c r="C19" s="73"/>
      <c r="D19" s="73"/>
      <c r="E19" s="73"/>
      <c r="F19" s="74"/>
      <c r="G19" s="33">
        <f>G16+G18</f>
        <v>119298930.7335262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44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27568857.026881915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48175084.910173222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46044747.025849774</v>
      </c>
      <c r="H11" s="10" t="s">
        <v>4</v>
      </c>
      <c r="I11" s="1"/>
    </row>
    <row r="12" spans="1:9" x14ac:dyDescent="0.25">
      <c r="A12" s="1"/>
      <c r="B12" s="72" t="s">
        <v>44</v>
      </c>
      <c r="C12" s="73"/>
      <c r="D12" s="73"/>
      <c r="E12" s="73"/>
      <c r="F12" s="74"/>
      <c r="G12" s="33">
        <f>SUM(G9:G11)</f>
        <v>121788688.96290492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27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25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75743941.937055141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1.3522971355756841</v>
      </c>
      <c r="H10" s="10" t="s">
        <v>72</v>
      </c>
      <c r="I10" s="1"/>
    </row>
    <row r="11" spans="1:9" x14ac:dyDescent="0.25">
      <c r="A11" s="1"/>
      <c r="B11" s="72" t="s">
        <v>25</v>
      </c>
      <c r="C11" s="73"/>
      <c r="D11" s="73"/>
      <c r="E11" s="73"/>
      <c r="F11" s="74"/>
      <c r="G11" s="33">
        <f>$G$9*$G$10/100</f>
        <v>1024283.1571869061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8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27568857.026881915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551377.14053763833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48175084.910173222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438393.27268257632</v>
      </c>
      <c r="H14" s="16" t="s">
        <v>4</v>
      </c>
      <c r="I14" s="1"/>
    </row>
    <row r="15" spans="1:9" x14ac:dyDescent="0.25">
      <c r="A15" s="1"/>
      <c r="B15" s="72" t="s">
        <v>104</v>
      </c>
      <c r="C15" s="73"/>
      <c r="D15" s="73"/>
      <c r="E15" s="73"/>
      <c r="F15" s="74"/>
      <c r="G15" s="33">
        <f>G11+G14</f>
        <v>989770.41322021466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107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-8431000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-8431000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0</v>
      </c>
      <c r="H12" s="10" t="s">
        <v>4</v>
      </c>
      <c r="I12" s="1"/>
    </row>
    <row r="13" spans="1:9" x14ac:dyDescent="0.25">
      <c r="A13" s="1"/>
      <c r="B13" s="72" t="s">
        <v>75</v>
      </c>
      <c r="C13" s="73"/>
      <c r="D13" s="73"/>
      <c r="E13" s="73"/>
      <c r="F13" s="74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5" t="s">
        <v>30</v>
      </c>
      <c r="C3" s="75"/>
      <c r="D3" s="75"/>
      <c r="E3" s="75"/>
      <c r="F3" s="75"/>
      <c r="G3" s="75"/>
      <c r="H3" s="1"/>
    </row>
    <row r="4" spans="1:8" ht="15" customHeight="1" x14ac:dyDescent="0.25">
      <c r="A4" s="1"/>
      <c r="B4" s="75"/>
      <c r="C4" s="75"/>
      <c r="D4" s="75"/>
      <c r="E4" s="75"/>
      <c r="F4" s="75"/>
      <c r="G4" s="7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2" t="s">
        <v>5</v>
      </c>
      <c r="C8" s="73"/>
      <c r="D8" s="73"/>
      <c r="E8" s="73"/>
      <c r="F8" s="73"/>
      <c r="G8" s="74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2898026.69</v>
      </c>
      <c r="F10" s="20">
        <f>E10/D10</f>
        <v>289802.66899999999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10481778.380000001</v>
      </c>
      <c r="F11" s="20">
        <f t="shared" ref="F11:F15" si="0">E11/D11</f>
        <v>139757.04506666667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5</v>
      </c>
      <c r="E12" s="37">
        <v>204291</v>
      </c>
      <c r="F12" s="20">
        <f t="shared" si="0"/>
        <v>40858.199999999997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387893.76000000001</v>
      </c>
      <c r="F13" s="20">
        <f t="shared" si="0"/>
        <v>38789.376000000004</v>
      </c>
      <c r="G13" s="10" t="s">
        <v>4</v>
      </c>
      <c r="H13" s="1"/>
    </row>
    <row r="14" spans="1:8" x14ac:dyDescent="0.25">
      <c r="A14" s="1"/>
      <c r="B14" s="41" t="s">
        <v>116</v>
      </c>
      <c r="C14" s="39">
        <v>2015</v>
      </c>
      <c r="D14" s="39">
        <v>10</v>
      </c>
      <c r="E14" s="37">
        <v>45124.68</v>
      </c>
      <c r="F14" s="20">
        <f t="shared" si="0"/>
        <v>4512.4679999999998</v>
      </c>
      <c r="G14" s="10" t="s">
        <v>4</v>
      </c>
      <c r="H14" s="1"/>
    </row>
    <row r="15" spans="1:8" x14ac:dyDescent="0.25">
      <c r="A15" s="1"/>
      <c r="B15" s="41" t="s">
        <v>116</v>
      </c>
      <c r="C15" s="39">
        <v>2015</v>
      </c>
      <c r="D15" s="39">
        <v>10</v>
      </c>
      <c r="E15" s="37">
        <v>88109.36</v>
      </c>
      <c r="F15" s="20">
        <f t="shared" si="0"/>
        <v>8810.9359999999997</v>
      </c>
      <c r="G15" s="10" t="s">
        <v>4</v>
      </c>
      <c r="H15" s="1"/>
    </row>
    <row r="16" spans="1:8" x14ac:dyDescent="0.25">
      <c r="A16" s="1"/>
      <c r="B16" s="72" t="s">
        <v>117</v>
      </c>
      <c r="C16" s="73"/>
      <c r="D16" s="73"/>
      <c r="E16" s="74"/>
      <c r="F16" s="33">
        <f>SUM(F10:F15)</f>
        <v>522530.69406666665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45909547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42506855</v>
      </c>
      <c r="H10" s="10" t="s">
        <v>4</v>
      </c>
      <c r="I10" s="1"/>
    </row>
    <row r="11" spans="1:9" x14ac:dyDescent="0.25">
      <c r="A11" s="1"/>
      <c r="B11" s="72" t="s">
        <v>82</v>
      </c>
      <c r="C11" s="73"/>
      <c r="D11" s="73"/>
      <c r="E11" s="73"/>
      <c r="F11" s="74"/>
      <c r="G11" s="33">
        <f>G9-G10</f>
        <v>3402692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485779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557978</v>
      </c>
      <c r="H16" s="10" t="s">
        <v>4</v>
      </c>
      <c r="I16" s="1"/>
    </row>
    <row r="17" spans="1:9" x14ac:dyDescent="0.25">
      <c r="A17" s="1"/>
      <c r="B17" s="72" t="s">
        <v>86</v>
      </c>
      <c r="C17" s="73"/>
      <c r="D17" s="73"/>
      <c r="E17" s="73"/>
      <c r="F17" s="74"/>
      <c r="G17" s="33">
        <f>G15-G16</f>
        <v>-72199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668620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2050000</v>
      </c>
      <c r="H22" s="10" t="s">
        <v>4</v>
      </c>
      <c r="I22" s="1"/>
    </row>
    <row r="23" spans="1:9" x14ac:dyDescent="0.25">
      <c r="A23" s="1"/>
      <c r="B23" s="72" t="s">
        <v>95</v>
      </c>
      <c r="C23" s="73"/>
      <c r="D23" s="73"/>
      <c r="E23" s="73"/>
      <c r="F23" s="74"/>
      <c r="G23" s="33">
        <f>G21-G22</f>
        <v>-1381380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775833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1863345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2015'!F16</f>
        <v>522530.69406666665</v>
      </c>
      <c r="H29" s="10" t="s">
        <v>4</v>
      </c>
      <c r="I29" s="1"/>
    </row>
    <row r="30" spans="1:9" x14ac:dyDescent="0.25">
      <c r="A30" s="1"/>
      <c r="B30" s="72" t="s">
        <v>87</v>
      </c>
      <c r="C30" s="73"/>
      <c r="D30" s="73"/>
      <c r="E30" s="73"/>
      <c r="F30" s="74"/>
      <c r="G30" s="33">
        <f>G29-G27+G29-G28</f>
        <v>-1594116.6118666667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2016-12-13T11:34:09Z</dcterms:modified>
</cp:coreProperties>
</file>