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4" i="16" l="1"/>
  <c r="C8" i="8" s="1"/>
  <c r="C13" i="15"/>
  <c r="C15" i="15" s="1"/>
  <c r="C11" i="8" s="1"/>
  <c r="C9" i="9"/>
  <c r="C15" i="8" s="1"/>
  <c r="C12" i="8"/>
  <c r="E29" i="19"/>
  <c r="C16" i="3"/>
  <c r="C22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42" i="7" l="1"/>
  <c r="F22" i="2" l="1"/>
  <c r="F23" i="2"/>
  <c r="C9" i="12" l="1"/>
  <c r="C11" i="12" s="1"/>
  <c r="C31" i="8" s="1"/>
  <c r="E31" i="8" s="1"/>
  <c r="F8" i="2" l="1"/>
  <c r="F8" i="7"/>
  <c r="F41" i="7" s="1"/>
  <c r="F24" i="2" l="1"/>
  <c r="C9" i="10" s="1"/>
  <c r="C15" i="11" l="1"/>
  <c r="C28" i="8" s="1"/>
  <c r="C14" i="4"/>
  <c r="C26" i="8" s="1"/>
  <c r="C28" i="3"/>
  <c r="C24" i="8" s="1"/>
  <c r="F43" i="7"/>
  <c r="C18" i="8" s="1"/>
  <c r="C22" i="3"/>
  <c r="C23" i="8" s="1"/>
  <c r="C11" i="3"/>
  <c r="C21" i="8" s="1"/>
  <c r="C8" i="4"/>
  <c r="C25" i="8" s="1"/>
  <c r="C10" i="10"/>
  <c r="C17" i="8" s="1"/>
  <c r="F26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<sst xmlns="http://schemas.openxmlformats.org/spreadsheetml/2006/main" count="445" uniqueCount="209">
  <si>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</si>
  <si>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</si>
  <si>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</si>
  <si>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</si>
  <si>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</si>
  <si>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</si>
  <si>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</si>
  <si>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</si>
  <si>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</si>
  <si>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</si>
  <si>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</si>
  <si>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</si>
  <si>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</si>
  <si>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</si>
  <si>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</si>
  <si>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</si>
  <si>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</si>
  <si>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</si>
  <si>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</si>
  <si>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</si>
  <si>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</si>
  <si>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</si>
  <si>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</si>
  <si>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</si>
  <si>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</si>
  <si>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</si>
  <si>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</si>
  <si>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</si>
  <si>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</si>
  <si>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</si>
  <si>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</si>
  <si>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</si>
  <si>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</si>
  <si>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</si>
  <si>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</si>
  <si>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</si>
  <si>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</si>
  <si>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</si>
  <si>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</si>
  <si>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</si>
  <si>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</si>
  <si>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</si>
  <si>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</si>
  <si>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</si>
  <si>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</si>
  <si>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</si>
  <si>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</si>
  <si>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</si>
  <si>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</si>
  <si>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</si>
  <si>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</si>
  <si>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</si>
  <si>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</si>
  <si>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</si>
  <si>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</si>
  <si>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</si>
  <si>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</si>
  <si>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</si>
  <si>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</si>
  <si>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</si>
  <si>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</si>
  <si>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</si>
  <si>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</si>
  <si>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</si>
  <si>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</si>
  <si>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</si>
  <si>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</si>
  <si>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</si>
  <si>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</si>
  <si>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</si>
  <si>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</si>
  <si>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</si>
  <si>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</si>
  <si>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</si>
  <si>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</si>
  <si>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</si>
  <si>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</si>
  <si>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</si>
  <si>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</si>
  <si>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</si>
  <si>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</si>
  <si>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</si>
  <si>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</si>
  <si>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</si>
  <si>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</si>
  <si>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</si>
  <si>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</si>
  <si>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</si>
  <si>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</si>
  <si>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</si>
  <si>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</si>
  <si>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</si>
  <si>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</si>
  <si>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</si>
  <si>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</si>
  <si>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</si>
  <si>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</si>
  <si>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</si>
  <si>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</si>
  <si>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</si>
  <si>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</si>
  <si>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</si>
  <si>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</si>
  <si>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</si>
  <si>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</si>
  <si>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</si>
  <si>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</si>
  <si>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</si>
  <si>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</si>
  <si>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</si>
  <si>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</si>
  <si>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</si>
  <si>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</si>
  <si>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</si>
  <si>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</si>
  <si>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</si>
  <si>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</si>
  <si>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</si>
  <si>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</si>
  <si>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</si>
  <si>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</si>
  <si>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</si>
  <si>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</si>
  <si>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</si>
  <si>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</si>
  <si>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</si>
  <si>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</si>
  <si>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</si>
  <si>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</si>
  <si>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</si>
  <si>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</si>
  <si>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</si>
  <si>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</si>
  <si>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</si>
  <si>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</si>
  <si>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</si>
  <si>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</si>
  <si>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</si>
  <si>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</si>
  <si>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</si>
  <si>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</si>
  <si>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</si>
  <si>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</si>
  <si>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</si>
  <si>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</si>
  <si>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</si>
  <si>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</si>
  <si>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</si>
  <si>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</si>
  <si>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</si>
  <si>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</si>
  <si>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</si>
  <si>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</si>
  <si>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</si>
  <si>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</si>
  <si>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</si>
  <si>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</si>
  <si>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</si>
  <si>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</si>
  <si>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</si>
  <si>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</si>
  <si>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</si>
  <si>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</si>
  <si>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</si>
  <si>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</si>
  <si>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</si>
  <si>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</si>
  <si>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</si>
  <si>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</si>
  <si>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</si>
  <si>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</si>
  <si>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</si>
  <si>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</si>
  <si>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</si>
  <si>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</si>
  <si>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</si>
  <si>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</si>
  <si>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</si>
  <si>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</si>
  <si>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</si>
  <si>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Dokumenteret Drikkevandssikkerhed (DDS)</t>
  </si>
  <si>
    <t>Ø 50mm &lt; Ledningsnet ≤ Ø110 mm</t>
  </si>
  <si>
    <t>Ø110 mm &lt; Ledningsnet ≤ Ø 250 mm</t>
  </si>
  <si>
    <t>Ø 250 mm &lt; Ledningsnet ≤ Ø 500mm</t>
  </si>
  <si>
    <t>Ledningsnet ≤ Ø50 mm</t>
  </si>
  <si>
    <t>Ventiler på Ø 50mm &lt; Ledningsnet ≤ Ø110 mm</t>
  </si>
  <si>
    <t>Udpumpningsanlæg, Freqvensomformer</t>
  </si>
  <si>
    <t>Råvandsstation komplet montering og boringshus/tørbrønd</t>
  </si>
  <si>
    <t>SRO-anlæg, vandværk</t>
  </si>
  <si>
    <t>Elanlæg - vandværk</t>
  </si>
  <si>
    <t xml:space="preserve">Afregningsmålere, mekaniske </t>
  </si>
  <si>
    <t>Laboratorium (bygning, inkl. inventar+udstyr), Mek./EL</t>
  </si>
  <si>
    <t>Pumpestation (inkl. evt. hydrofor)/trykforøger, SRO</t>
  </si>
  <si>
    <t>Pumpestation (inkl. evt. hydrofor)/trykforøger, Mek./EL</t>
  </si>
  <si>
    <t>Instrumenter (flowmåler+tryk transducer+alarmer)</t>
  </si>
  <si>
    <t>Beluftningsanlæg, iltningstrappe, Kontruktioner</t>
  </si>
  <si>
    <t>Skyllevandsbehandling, inkl. UV-filter mv., Mek./EL</t>
  </si>
  <si>
    <t>Stik på ledningsnet, Konstruktioner</t>
  </si>
  <si>
    <t>Filteranlæg, åbne filtre, enkelt filtrering, Mek./EL</t>
  </si>
  <si>
    <t>Beluftningsanlæg, ren ilt</t>
  </si>
  <si>
    <t>Afregningsmålere, elektroniske ≤ Ø 110mm (Qn 10)</t>
  </si>
  <si>
    <t>Tjenestemandspensioner</t>
  </si>
  <si>
    <t>Ejendomsskatter</t>
  </si>
  <si>
    <t>Selskabsskatter</t>
  </si>
  <si>
    <t>Tillæg for afgift for ledningsført vand i 2016</t>
  </si>
  <si>
    <t>Afgift for ledningsført vand</t>
  </si>
  <si>
    <t>Verdo Vand AS</t>
  </si>
  <si>
    <t>V206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</si>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</sst>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left" wrapText="1"/>
      <protection locked="0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8" t="s">
        <v>206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8" t="s">
        <v>207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Verdo Vand AS</v>
      </c>
      <c r="B1" s="56"/>
      <c r="C1" s="56"/>
      <c r="D1" s="56"/>
      <c r="E1" s="56"/>
    </row>
    <row r="2" spans="1:5" x14ac:dyDescent="0.25">
      <c r="A2" s="219" t="str">
        <f>'1. Forside'!A2</f>
        <v>V206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26" t="s">
        <v>180</v>
      </c>
      <c r="C7" s="51">
        <v>360000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360000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341507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283000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58507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0" t="str">
        <f>'1. Forside'!A1</f>
        <v>Verdo Vand AS</v>
      </c>
      <c r="B1" s="26"/>
      <c r="C1" s="26"/>
      <c r="D1" s="26"/>
      <c r="E1" s="26"/>
    </row>
    <row r="2" spans="1:5" x14ac:dyDescent="0.25">
      <c r="A2" s="220" t="str">
        <f>'1. Forside'!A2</f>
        <v>V206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2968087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3300000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-331913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0" t="str">
        <f>'1. Forside'!A1</f>
        <v>Verdo Vand AS</v>
      </c>
      <c r="B1" s="26"/>
      <c r="C1" s="26"/>
      <c r="D1" s="26"/>
      <c r="E1" s="26"/>
    </row>
    <row r="2" spans="1:5" x14ac:dyDescent="0.25">
      <c r="A2" s="220" t="str">
        <f>'1. Forside'!A2</f>
        <v>V206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-25910177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-10862719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-15047458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-3009491.6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Verdo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V206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37497415.220354103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8041311.9569404749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881820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-125672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547910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9345369.9569404759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538681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538681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-8603308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-1078696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-9682004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202046.95694047585</v>
      </c>
      <c r="D27" s="79" t="s">
        <v>0</v>
      </c>
      <c r="E27" s="10">
        <f>IF(C27&lt;0,0,-C27)</f>
        <v>-202046.95694047585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21238</v>
      </c>
      <c r="D31" s="79" t="s">
        <v>0</v>
      </c>
      <c r="E31" s="10">
        <f>-C31</f>
        <v>-21238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33431912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33431912</v>
      </c>
      <c r="D36" s="79" t="s">
        <v>0</v>
      </c>
      <c r="E36" s="10">
        <f>-C36</f>
        <v>-33431912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3842218.263413623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0" t="str">
        <f>'1. Forside'!A1</f>
        <v>Verdo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0" t="str">
        <f>'1. Forside'!A2</f>
        <v>V206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58527</v>
      </c>
      <c r="D7" s="221" t="s">
        <v>0</v>
      </c>
      <c r="E7" s="222">
        <v>1279051</v>
      </c>
      <c r="F7" s="221" t="s">
        <v>0</v>
      </c>
      <c r="G7" s="222">
        <v>2030268.1088294983</v>
      </c>
      <c r="H7" s="221" t="s">
        <v>0</v>
      </c>
      <c r="I7" s="222"/>
      <c r="J7" s="221" t="s">
        <v>0</v>
      </c>
      <c r="K7" s="222"/>
      <c r="L7" s="221" t="s">
        <v>0</v>
      </c>
      <c r="M7" s="26"/>
    </row>
    <row r="8" spans="1:13" x14ac:dyDescent="0.25">
      <c r="A8" s="26"/>
      <c r="B8" s="58" t="s">
        <v>74</v>
      </c>
      <c r="C8" s="223">
        <v>0</v>
      </c>
      <c r="D8" s="221" t="s">
        <v>0</v>
      </c>
      <c r="E8" s="223">
        <v>334524</v>
      </c>
      <c r="F8" s="221" t="s">
        <v>0</v>
      </c>
      <c r="G8" s="223">
        <v>0</v>
      </c>
      <c r="H8" s="221" t="s">
        <v>0</v>
      </c>
      <c r="I8" s="222"/>
      <c r="J8" s="221" t="s">
        <v>0</v>
      </c>
      <c r="K8" s="222"/>
      <c r="L8" s="221" t="s">
        <v>0</v>
      </c>
      <c r="M8" s="26"/>
    </row>
    <row r="9" spans="1:13" x14ac:dyDescent="0.25">
      <c r="A9" s="26"/>
      <c r="B9" s="58" t="s">
        <v>73</v>
      </c>
      <c r="C9" s="223">
        <v>0</v>
      </c>
      <c r="D9" s="221" t="s">
        <v>0</v>
      </c>
      <c r="E9" s="223">
        <v>0</v>
      </c>
      <c r="F9" s="221" t="s">
        <v>0</v>
      </c>
      <c r="G9" s="223">
        <v>0</v>
      </c>
      <c r="H9" s="221" t="s">
        <v>0</v>
      </c>
      <c r="I9" s="222"/>
      <c r="J9" s="221" t="s">
        <v>0</v>
      </c>
      <c r="K9" s="222"/>
      <c r="L9" s="221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1" t="s">
        <v>0</v>
      </c>
      <c r="E10" s="61">
        <v>0</v>
      </c>
      <c r="F10" s="221" t="s">
        <v>0</v>
      </c>
      <c r="G10" s="61">
        <v>0</v>
      </c>
      <c r="H10" s="221" t="s">
        <v>0</v>
      </c>
      <c r="I10" s="61"/>
      <c r="J10" s="221" t="s">
        <v>0</v>
      </c>
      <c r="K10" s="224">
        <f>IF(C11&gt;SUM(E8:I9),C11-SUM(E8:I9),0)*-1</f>
        <v>0</v>
      </c>
      <c r="L10" s="221" t="s">
        <v>0</v>
      </c>
      <c r="M10" s="26"/>
    </row>
    <row r="11" spans="1:13" x14ac:dyDescent="0.25">
      <c r="A11" s="26"/>
      <c r="B11" s="28" t="s">
        <v>48</v>
      </c>
      <c r="C11" s="55">
        <f>C7-C8-C9</f>
        <v>58527</v>
      </c>
      <c r="D11" s="225" t="s">
        <v>0</v>
      </c>
      <c r="E11" s="55">
        <f>C11+E7-E8-E9</f>
        <v>1003054</v>
      </c>
      <c r="F11" s="225" t="s">
        <v>0</v>
      </c>
      <c r="G11" s="55">
        <f>E11+G7-G8-G9</f>
        <v>3033322.1088294983</v>
      </c>
      <c r="H11" s="225" t="s">
        <v>0</v>
      </c>
      <c r="I11" s="55">
        <f>G11+I7-I8-I9</f>
        <v>3033322.1088294983</v>
      </c>
      <c r="J11" s="225" t="s">
        <v>0</v>
      </c>
      <c r="K11" s="55">
        <f>K7-K8-K9+K10+I11</f>
        <v>3033322.1088294983</v>
      </c>
      <c r="L11" s="225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Verdo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V206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11621435.782037713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-44161.455971743308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11577274.326065969</v>
      </c>
      <c r="D13" s="79" t="s">
        <v>0</v>
      </c>
      <c r="E13" s="6">
        <f>C13</f>
        <v>11577274.326065969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7675443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208</v>
      </c>
      <c r="C16" s="14">
        <f>'6. Gennemførte investeringer'!F26</f>
        <v>1273955.9783333333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-154435.3000000001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investeringer'!F43</f>
        <v>731320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9526283.6783333328</v>
      </c>
      <c r="D19" s="79" t="s">
        <v>0</v>
      </c>
      <c r="E19" s="8">
        <f>C19</f>
        <v>9526283.6783333328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omkostninger'!C11</f>
        <v>1412000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omkostninger'!C16</f>
        <v>14888400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omkostninger'!C22</f>
        <v>194500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omkostninger'!C28</f>
        <v>-2100693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360000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58507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-331913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14480801</v>
      </c>
      <c r="D29" s="79" t="s">
        <v>0</v>
      </c>
      <c r="E29" s="6">
        <f>C29</f>
        <v>14480801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-3009491.6</v>
      </c>
      <c r="D31" s="79" t="s">
        <v>0</v>
      </c>
      <c r="E31" s="10">
        <f>C31</f>
        <v>-3009491.6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3842218.263413623</v>
      </c>
      <c r="D33" s="79" t="s">
        <v>0</v>
      </c>
      <c r="E33" s="12">
        <f>C33</f>
        <v>3842218.263413623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36417085.667812921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2374326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15.337862478788894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9.0672829543259521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2" customFormat="1" x14ac:dyDescent="0.2">
      <c r="A49" s="213"/>
      <c r="B49" s="213"/>
      <c r="C49" s="214"/>
      <c r="D49" s="215"/>
      <c r="E49" s="216"/>
      <c r="F49" s="215"/>
      <c r="G49" s="213"/>
    </row>
    <row r="50" spans="1:7" s="212" customFormat="1" x14ac:dyDescent="0.2">
      <c r="A50" s="213"/>
      <c r="B50" s="213"/>
      <c r="C50" s="214"/>
      <c r="D50" s="215"/>
      <c r="E50" s="216"/>
      <c r="F50" s="215"/>
      <c r="G50" s="213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Verdo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V206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11621435.782037713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11621435.782037713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11621435.782037713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-44161.455971743308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Verdo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V206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7">
        <v>9688791.0114848409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11577274.326065969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11621435.782037713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7">
        <v>82512.194052467763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Verdo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V206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380504238.97183341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7675443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7675443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9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Verdo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V206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>
        <v>2014</v>
      </c>
      <c r="D8" s="31">
        <v>75</v>
      </c>
      <c r="E8" s="32">
        <v>1820286</v>
      </c>
      <c r="F8" s="34">
        <f t="shared" ref="F8:F23" si="0">E8/D8</f>
        <v>24270.48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>
        <v>2014</v>
      </c>
      <c r="D9" s="31">
        <v>75</v>
      </c>
      <c r="E9" s="32">
        <v>861108</v>
      </c>
      <c r="F9" s="34">
        <f t="shared" ref="F9:F21" si="1">E9/D9</f>
        <v>11481.44</v>
      </c>
      <c r="G9" s="35" t="s">
        <v>0</v>
      </c>
      <c r="H9" s="26"/>
    </row>
    <row r="10" spans="1:8" s="148" customFormat="1" x14ac:dyDescent="0.25">
      <c r="A10" s="26"/>
      <c r="B10" s="29" t="s">
        <v>183</v>
      </c>
      <c r="C10" s="30">
        <v>2014</v>
      </c>
      <c r="D10" s="31">
        <v>75</v>
      </c>
      <c r="E10" s="32">
        <v>1922850</v>
      </c>
      <c r="F10" s="34">
        <f t="shared" si="1"/>
        <v>25638</v>
      </c>
      <c r="G10" s="35" t="s">
        <v>0</v>
      </c>
      <c r="H10" s="26"/>
    </row>
    <row r="11" spans="1:8" s="148" customFormat="1" x14ac:dyDescent="0.25">
      <c r="A11" s="26"/>
      <c r="B11" s="29" t="s">
        <v>184</v>
      </c>
      <c r="C11" s="30">
        <v>2014</v>
      </c>
      <c r="D11" s="31">
        <v>75</v>
      </c>
      <c r="E11" s="32">
        <v>425481</v>
      </c>
      <c r="F11" s="34">
        <f t="shared" si="1"/>
        <v>5673.08</v>
      </c>
      <c r="G11" s="35" t="s">
        <v>0</v>
      </c>
      <c r="H11" s="26"/>
    </row>
    <row r="12" spans="1:8" s="148" customFormat="1" x14ac:dyDescent="0.25">
      <c r="A12" s="26"/>
      <c r="B12" s="29" t="s">
        <v>185</v>
      </c>
      <c r="C12" s="30">
        <v>2014</v>
      </c>
      <c r="D12" s="31">
        <v>75</v>
      </c>
      <c r="E12" s="32">
        <v>65940</v>
      </c>
      <c r="F12" s="34">
        <f t="shared" si="1"/>
        <v>879.2</v>
      </c>
      <c r="G12" s="35" t="s">
        <v>0</v>
      </c>
      <c r="H12" s="26"/>
    </row>
    <row r="13" spans="1:8" s="148" customFormat="1" x14ac:dyDescent="0.25">
      <c r="A13" s="26"/>
      <c r="B13" s="29" t="s">
        <v>186</v>
      </c>
      <c r="C13" s="30">
        <v>2014</v>
      </c>
      <c r="D13" s="31">
        <v>25</v>
      </c>
      <c r="E13" s="32">
        <v>305436</v>
      </c>
      <c r="F13" s="34">
        <f t="shared" si="1"/>
        <v>12217.44</v>
      </c>
      <c r="G13" s="35" t="s">
        <v>0</v>
      </c>
      <c r="H13" s="26"/>
    </row>
    <row r="14" spans="1:8" s="148" customFormat="1" x14ac:dyDescent="0.25">
      <c r="A14" s="26"/>
      <c r="B14" s="29" t="s">
        <v>187</v>
      </c>
      <c r="C14" s="30">
        <v>2014</v>
      </c>
      <c r="D14" s="31">
        <v>30</v>
      </c>
      <c r="E14" s="32">
        <v>1644824</v>
      </c>
      <c r="F14" s="34">
        <f t="shared" si="1"/>
        <v>54827.466666666667</v>
      </c>
      <c r="G14" s="35" t="s">
        <v>0</v>
      </c>
      <c r="H14" s="26"/>
    </row>
    <row r="15" spans="1:8" s="148" customFormat="1" x14ac:dyDescent="0.25">
      <c r="A15" s="26"/>
      <c r="B15" s="29" t="s">
        <v>188</v>
      </c>
      <c r="C15" s="30">
        <v>2014</v>
      </c>
      <c r="D15" s="31">
        <v>10</v>
      </c>
      <c r="E15" s="32">
        <v>287608</v>
      </c>
      <c r="F15" s="34">
        <f t="shared" si="1"/>
        <v>28760.799999999999</v>
      </c>
      <c r="G15" s="35" t="s">
        <v>0</v>
      </c>
      <c r="H15" s="26"/>
    </row>
    <row r="16" spans="1:8" s="148" customFormat="1" x14ac:dyDescent="0.25">
      <c r="A16" s="26"/>
      <c r="B16" s="29" t="s">
        <v>189</v>
      </c>
      <c r="C16" s="30">
        <v>2014</v>
      </c>
      <c r="D16" s="31">
        <v>25</v>
      </c>
      <c r="E16" s="32">
        <v>319600</v>
      </c>
      <c r="F16" s="34">
        <f t="shared" si="1"/>
        <v>12784</v>
      </c>
      <c r="G16" s="35" t="s">
        <v>0</v>
      </c>
      <c r="H16" s="26"/>
    </row>
    <row r="17" spans="1:8" s="148" customFormat="1" x14ac:dyDescent="0.25">
      <c r="A17" s="26"/>
      <c r="B17" s="29" t="s">
        <v>190</v>
      </c>
      <c r="C17" s="30">
        <v>2014</v>
      </c>
      <c r="D17" s="31">
        <v>8</v>
      </c>
      <c r="E17" s="32">
        <v>67124</v>
      </c>
      <c r="F17" s="34">
        <f t="shared" si="1"/>
        <v>8390.5</v>
      </c>
      <c r="G17" s="35" t="s">
        <v>0</v>
      </c>
      <c r="H17" s="26"/>
    </row>
    <row r="18" spans="1:8" s="148" customFormat="1" x14ac:dyDescent="0.25">
      <c r="A18" s="26"/>
      <c r="B18" s="29" t="s">
        <v>191</v>
      </c>
      <c r="C18" s="30">
        <v>2014</v>
      </c>
      <c r="D18" s="31">
        <v>10</v>
      </c>
      <c r="E18" s="32">
        <v>57351</v>
      </c>
      <c r="F18" s="34">
        <f t="shared" si="1"/>
        <v>5735.1</v>
      </c>
      <c r="G18" s="35" t="s">
        <v>0</v>
      </c>
      <c r="H18" s="26"/>
    </row>
    <row r="19" spans="1:8" s="148" customFormat="1" x14ac:dyDescent="0.25">
      <c r="A19" s="26"/>
      <c r="B19" s="29" t="s">
        <v>192</v>
      </c>
      <c r="C19" s="30">
        <v>2014</v>
      </c>
      <c r="D19" s="31">
        <v>10</v>
      </c>
      <c r="E19" s="32">
        <v>216922</v>
      </c>
      <c r="F19" s="34">
        <f t="shared" si="1"/>
        <v>21692.2</v>
      </c>
      <c r="G19" s="35" t="s">
        <v>0</v>
      </c>
      <c r="H19" s="26"/>
    </row>
    <row r="20" spans="1:8" s="148" customFormat="1" x14ac:dyDescent="0.25">
      <c r="A20" s="26"/>
      <c r="B20" s="29" t="s">
        <v>193</v>
      </c>
      <c r="C20" s="30">
        <v>2014</v>
      </c>
      <c r="D20" s="31">
        <v>25</v>
      </c>
      <c r="E20" s="32">
        <v>152209</v>
      </c>
      <c r="F20" s="34">
        <f t="shared" si="1"/>
        <v>6088.36</v>
      </c>
      <c r="G20" s="35" t="s">
        <v>0</v>
      </c>
      <c r="H20" s="26"/>
    </row>
    <row r="21" spans="1:8" s="148" customFormat="1" x14ac:dyDescent="0.25">
      <c r="A21" s="26"/>
      <c r="B21" s="29" t="s">
        <v>194</v>
      </c>
      <c r="C21" s="30">
        <v>2014</v>
      </c>
      <c r="D21" s="31">
        <v>10</v>
      </c>
      <c r="E21" s="32">
        <v>65958</v>
      </c>
      <c r="F21" s="34">
        <f t="shared" si="1"/>
        <v>6595.8</v>
      </c>
      <c r="G21" s="35" t="s">
        <v>0</v>
      </c>
      <c r="H21" s="26"/>
    </row>
    <row r="22" spans="1:8" s="148" customFormat="1" x14ac:dyDescent="0.25">
      <c r="A22" s="26"/>
      <c r="B22" s="29" t="s">
        <v>188</v>
      </c>
      <c r="C22" s="30">
        <v>2014</v>
      </c>
      <c r="D22" s="31">
        <v>10</v>
      </c>
      <c r="E22" s="32">
        <v>254078</v>
      </c>
      <c r="F22" s="34">
        <f t="shared" si="0"/>
        <v>25407.8</v>
      </c>
      <c r="G22" s="35" t="s">
        <v>0</v>
      </c>
      <c r="H22" s="26"/>
    </row>
    <row r="23" spans="1:8" s="148" customFormat="1" x14ac:dyDescent="0.25">
      <c r="A23" s="26"/>
      <c r="B23" s="29" t="s">
        <v>195</v>
      </c>
      <c r="C23" s="30">
        <v>2014</v>
      </c>
      <c r="D23" s="31">
        <v>10</v>
      </c>
      <c r="E23" s="32">
        <v>136533</v>
      </c>
      <c r="F23" s="34">
        <f t="shared" si="0"/>
        <v>13653.3</v>
      </c>
      <c r="G23" s="35" t="s">
        <v>0</v>
      </c>
      <c r="H23" s="26"/>
    </row>
    <row r="24" spans="1:8" s="148" customFormat="1" x14ac:dyDescent="0.25">
      <c r="A24" s="26"/>
      <c r="B24" s="23" t="s">
        <v>71</v>
      </c>
      <c r="C24" s="158"/>
      <c r="D24" s="158"/>
      <c r="E24" s="158"/>
      <c r="F24" s="36">
        <f>SUM(F8:F23)</f>
        <v>264094.96666666662</v>
      </c>
      <c r="G24" s="37" t="s">
        <v>0</v>
      </c>
      <c r="H24" s="26"/>
    </row>
    <row r="25" spans="1:8" s="148" customFormat="1" x14ac:dyDescent="0.25">
      <c r="A25" s="26"/>
      <c r="B25" s="107" t="s">
        <v>132</v>
      </c>
      <c r="C25" s="159"/>
      <c r="D25" s="159"/>
      <c r="E25" s="159"/>
      <c r="F25" s="66">
        <v>1009861.0116666666</v>
      </c>
      <c r="G25" s="37" t="s">
        <v>0</v>
      </c>
      <c r="H25" s="26"/>
    </row>
    <row r="26" spans="1:8" s="148" customFormat="1" x14ac:dyDescent="0.25">
      <c r="A26" s="26"/>
      <c r="B26" s="39" t="s">
        <v>68</v>
      </c>
      <c r="C26" s="160"/>
      <c r="D26" s="160"/>
      <c r="E26" s="161"/>
      <c r="F26" s="38">
        <f>F24+F25</f>
        <v>1273955.9783333333</v>
      </c>
      <c r="G26" s="38" t="s">
        <v>0</v>
      </c>
      <c r="H26" s="26"/>
    </row>
    <row r="27" spans="1:8" s="148" customFormat="1" x14ac:dyDescent="0.25">
      <c r="A27" s="26"/>
      <c r="B27" s="26"/>
      <c r="C27" s="26"/>
      <c r="D27" s="26"/>
      <c r="E27" s="26"/>
      <c r="F27" s="26"/>
      <c r="G27" s="26"/>
      <c r="H27" s="26"/>
    </row>
    <row r="28" spans="1:8" s="148" customFormat="1" x14ac:dyDescent="0.25">
      <c r="A28" s="26"/>
      <c r="B28" s="26"/>
      <c r="C28" s="26"/>
      <c r="D28" s="26"/>
      <c r="E28" s="26"/>
      <c r="F28" s="26"/>
      <c r="G28" s="26"/>
      <c r="H28" s="26"/>
    </row>
    <row r="29" spans="1:8" s="148" customFormat="1" x14ac:dyDescent="0.25">
      <c r="A29" s="26"/>
      <c r="B29" s="26"/>
      <c r="C29" s="26"/>
      <c r="D29" s="26"/>
      <c r="E29" s="26"/>
      <c r="F29" s="26"/>
      <c r="G29" s="26"/>
      <c r="H29" s="26"/>
    </row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t="14.45" hidden="1" customHeight="1" x14ac:dyDescent="0.25"/>
    <row r="34" s="148" customFormat="1" ht="14.4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Verdo Vand AS</v>
      </c>
      <c r="B1" s="162"/>
      <c r="C1" s="162"/>
      <c r="D1" s="162"/>
      <c r="E1" s="162"/>
    </row>
    <row r="2" spans="1:5" x14ac:dyDescent="0.25">
      <c r="A2" s="1" t="str">
        <f>'1. Forside'!A2</f>
        <v>V206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319750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362875.23333333334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investeringer'!F24</f>
        <v>264094.96666666662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-154435.3000000001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42"/>
  <sheetViews>
    <sheetView view="pageLayout" topLeftCell="A13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Verdo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V206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182</v>
      </c>
      <c r="C8" s="30">
        <v>2015</v>
      </c>
      <c r="D8" s="31">
        <v>75</v>
      </c>
      <c r="E8" s="32">
        <v>600000</v>
      </c>
      <c r="F8" s="45">
        <f>E8/D8</f>
        <v>8000</v>
      </c>
      <c r="G8" s="35" t="s">
        <v>0</v>
      </c>
      <c r="H8" s="26"/>
    </row>
    <row r="9" spans="1:8" s="148" customFormat="1" x14ac:dyDescent="0.25">
      <c r="A9" s="26"/>
      <c r="B9" s="29" t="s">
        <v>187</v>
      </c>
      <c r="C9" s="30">
        <v>2015</v>
      </c>
      <c r="D9" s="31">
        <v>30</v>
      </c>
      <c r="E9" s="32">
        <v>425000</v>
      </c>
      <c r="F9" s="45">
        <f t="shared" ref="F9:F40" si="0">E9/D9</f>
        <v>14166.666666666666</v>
      </c>
      <c r="G9" s="35" t="s">
        <v>0</v>
      </c>
      <c r="H9" s="26"/>
    </row>
    <row r="10" spans="1:8" s="148" customFormat="1" x14ac:dyDescent="0.25">
      <c r="A10" s="26"/>
      <c r="B10" s="29" t="s">
        <v>189</v>
      </c>
      <c r="C10" s="30">
        <v>2015</v>
      </c>
      <c r="D10" s="31">
        <v>25</v>
      </c>
      <c r="E10" s="32">
        <v>400000</v>
      </c>
      <c r="F10" s="45">
        <f t="shared" si="0"/>
        <v>16000</v>
      </c>
      <c r="G10" s="35" t="s">
        <v>0</v>
      </c>
      <c r="H10" s="26"/>
    </row>
    <row r="11" spans="1:8" s="148" customFormat="1" x14ac:dyDescent="0.25">
      <c r="A11" s="26"/>
      <c r="B11" s="29" t="s">
        <v>188</v>
      </c>
      <c r="C11" s="30">
        <v>2015</v>
      </c>
      <c r="D11" s="31">
        <v>10</v>
      </c>
      <c r="E11" s="32">
        <v>396000</v>
      </c>
      <c r="F11" s="45">
        <f t="shared" si="0"/>
        <v>39600</v>
      </c>
      <c r="G11" s="35" t="s">
        <v>0</v>
      </c>
      <c r="H11" s="26"/>
    </row>
    <row r="12" spans="1:8" s="148" customFormat="1" x14ac:dyDescent="0.25">
      <c r="A12" s="26"/>
      <c r="B12" s="29" t="s">
        <v>192</v>
      </c>
      <c r="C12" s="30">
        <v>2015</v>
      </c>
      <c r="D12" s="31">
        <v>10</v>
      </c>
      <c r="E12" s="32">
        <v>78000</v>
      </c>
      <c r="F12" s="45">
        <f t="shared" si="0"/>
        <v>7800</v>
      </c>
      <c r="G12" s="35" t="s">
        <v>0</v>
      </c>
      <c r="H12" s="26"/>
    </row>
    <row r="13" spans="1:8" s="148" customFormat="1" x14ac:dyDescent="0.25">
      <c r="A13" s="26"/>
      <c r="B13" s="29" t="s">
        <v>193</v>
      </c>
      <c r="C13" s="30">
        <v>2015</v>
      </c>
      <c r="D13" s="31">
        <v>25</v>
      </c>
      <c r="E13" s="32">
        <v>500000</v>
      </c>
      <c r="F13" s="45">
        <f t="shared" si="0"/>
        <v>20000</v>
      </c>
      <c r="G13" s="35" t="s">
        <v>0</v>
      </c>
      <c r="H13" s="26"/>
    </row>
    <row r="14" spans="1:8" s="148" customFormat="1" x14ac:dyDescent="0.25">
      <c r="A14" s="26"/>
      <c r="B14" s="29" t="s">
        <v>182</v>
      </c>
      <c r="C14" s="30">
        <v>2015</v>
      </c>
      <c r="D14" s="31">
        <v>75</v>
      </c>
      <c r="E14" s="32">
        <v>300000</v>
      </c>
      <c r="F14" s="45">
        <f t="shared" si="0"/>
        <v>4000</v>
      </c>
      <c r="G14" s="35" t="s">
        <v>0</v>
      </c>
      <c r="H14" s="26"/>
    </row>
    <row r="15" spans="1:8" s="148" customFormat="1" x14ac:dyDescent="0.25">
      <c r="A15" s="26"/>
      <c r="B15" s="29" t="s">
        <v>192</v>
      </c>
      <c r="C15" s="30">
        <v>2015</v>
      </c>
      <c r="D15" s="31">
        <v>10</v>
      </c>
      <c r="E15" s="32">
        <v>50000</v>
      </c>
      <c r="F15" s="45">
        <f t="shared" si="0"/>
        <v>5000</v>
      </c>
      <c r="G15" s="35" t="s">
        <v>0</v>
      </c>
      <c r="H15" s="26"/>
    </row>
    <row r="16" spans="1:8" s="148" customFormat="1" x14ac:dyDescent="0.25">
      <c r="A16" s="26"/>
      <c r="B16" s="29" t="s">
        <v>196</v>
      </c>
      <c r="C16" s="30">
        <v>2015</v>
      </c>
      <c r="D16" s="31">
        <v>25</v>
      </c>
      <c r="E16" s="32">
        <v>15000</v>
      </c>
      <c r="F16" s="45">
        <f t="shared" si="0"/>
        <v>600</v>
      </c>
      <c r="G16" s="35" t="s">
        <v>0</v>
      </c>
      <c r="H16" s="26"/>
    </row>
    <row r="17" spans="1:8" s="148" customFormat="1" x14ac:dyDescent="0.25">
      <c r="A17" s="26"/>
      <c r="B17" s="29" t="s">
        <v>182</v>
      </c>
      <c r="C17" s="30">
        <v>2015</v>
      </c>
      <c r="D17" s="31">
        <v>75</v>
      </c>
      <c r="E17" s="32">
        <v>2164000</v>
      </c>
      <c r="F17" s="45">
        <f t="shared" si="0"/>
        <v>28853.333333333332</v>
      </c>
      <c r="G17" s="35" t="s">
        <v>0</v>
      </c>
      <c r="H17" s="26"/>
    </row>
    <row r="18" spans="1:8" s="148" customFormat="1" x14ac:dyDescent="0.25">
      <c r="A18" s="26"/>
      <c r="B18" s="29" t="s">
        <v>183</v>
      </c>
      <c r="C18" s="30">
        <v>2015</v>
      </c>
      <c r="D18" s="31">
        <v>75</v>
      </c>
      <c r="E18" s="32">
        <v>2450000</v>
      </c>
      <c r="F18" s="45">
        <f t="shared" si="0"/>
        <v>32666.666666666668</v>
      </c>
      <c r="G18" s="35" t="s">
        <v>0</v>
      </c>
      <c r="H18" s="26"/>
    </row>
    <row r="19" spans="1:8" s="148" customFormat="1" x14ac:dyDescent="0.25">
      <c r="A19" s="26"/>
      <c r="B19" s="29" t="s">
        <v>197</v>
      </c>
      <c r="C19" s="30">
        <v>2015</v>
      </c>
      <c r="D19" s="31">
        <v>75</v>
      </c>
      <c r="E19" s="32">
        <v>528000</v>
      </c>
      <c r="F19" s="45">
        <f t="shared" si="0"/>
        <v>7040</v>
      </c>
      <c r="G19" s="35" t="s">
        <v>0</v>
      </c>
      <c r="H19" s="26"/>
    </row>
    <row r="20" spans="1:8" s="148" customFormat="1" x14ac:dyDescent="0.25">
      <c r="A20" s="26"/>
      <c r="B20" s="29" t="s">
        <v>188</v>
      </c>
      <c r="C20" s="30">
        <v>2015</v>
      </c>
      <c r="D20" s="31">
        <v>10</v>
      </c>
      <c r="E20" s="32">
        <v>600000</v>
      </c>
      <c r="F20" s="45">
        <f t="shared" si="0"/>
        <v>60000</v>
      </c>
      <c r="G20" s="35" t="s">
        <v>0</v>
      </c>
      <c r="H20" s="26"/>
    </row>
    <row r="21" spans="1:8" s="148" customFormat="1" x14ac:dyDescent="0.25">
      <c r="A21" s="26"/>
      <c r="B21" s="29" t="s">
        <v>188</v>
      </c>
      <c r="C21" s="30">
        <v>2015</v>
      </c>
      <c r="D21" s="31">
        <v>10</v>
      </c>
      <c r="E21" s="32">
        <v>50000</v>
      </c>
      <c r="F21" s="45">
        <f t="shared" si="0"/>
        <v>5000</v>
      </c>
      <c r="G21" s="35" t="s">
        <v>0</v>
      </c>
      <c r="H21" s="26"/>
    </row>
    <row r="22" spans="1:8" s="148" customFormat="1" x14ac:dyDescent="0.25">
      <c r="A22" s="26"/>
      <c r="B22" s="29" t="s">
        <v>197</v>
      </c>
      <c r="C22" s="30">
        <v>2015</v>
      </c>
      <c r="D22" s="31">
        <v>75</v>
      </c>
      <c r="E22" s="32">
        <v>225000</v>
      </c>
      <c r="F22" s="45">
        <f t="shared" si="0"/>
        <v>3000</v>
      </c>
      <c r="G22" s="35" t="s">
        <v>0</v>
      </c>
      <c r="H22" s="26"/>
    </row>
    <row r="23" spans="1:8" s="148" customFormat="1" x14ac:dyDescent="0.25">
      <c r="A23" s="26"/>
      <c r="B23" s="29" t="s">
        <v>197</v>
      </c>
      <c r="C23" s="30">
        <v>2015</v>
      </c>
      <c r="D23" s="31">
        <v>75</v>
      </c>
      <c r="E23" s="32">
        <v>300000</v>
      </c>
      <c r="F23" s="45">
        <f t="shared" si="0"/>
        <v>4000</v>
      </c>
      <c r="G23" s="35" t="s">
        <v>0</v>
      </c>
      <c r="H23" s="26"/>
    </row>
    <row r="24" spans="1:8" s="148" customFormat="1" x14ac:dyDescent="0.25">
      <c r="A24" s="26"/>
      <c r="B24" s="29" t="s">
        <v>197</v>
      </c>
      <c r="C24" s="30">
        <v>2015</v>
      </c>
      <c r="D24" s="31">
        <v>75</v>
      </c>
      <c r="E24" s="32">
        <v>225000</v>
      </c>
      <c r="F24" s="45">
        <f t="shared" si="0"/>
        <v>3000</v>
      </c>
      <c r="G24" s="35" t="s">
        <v>0</v>
      </c>
      <c r="H24" s="26"/>
    </row>
    <row r="25" spans="1:8" s="148" customFormat="1" x14ac:dyDescent="0.25">
      <c r="A25" s="26"/>
      <c r="B25" s="29" t="s">
        <v>190</v>
      </c>
      <c r="C25" s="30">
        <v>2015</v>
      </c>
      <c r="D25" s="31">
        <v>8</v>
      </c>
      <c r="E25" s="32">
        <v>50000</v>
      </c>
      <c r="F25" s="45">
        <f t="shared" si="0"/>
        <v>6250</v>
      </c>
      <c r="G25" s="35" t="s">
        <v>0</v>
      </c>
      <c r="H25" s="26"/>
    </row>
    <row r="26" spans="1:8" s="148" customFormat="1" x14ac:dyDescent="0.25">
      <c r="A26" s="26"/>
      <c r="B26" s="29" t="s">
        <v>198</v>
      </c>
      <c r="C26" s="30">
        <v>2015</v>
      </c>
      <c r="D26" s="31">
        <v>25</v>
      </c>
      <c r="E26" s="32">
        <v>644000</v>
      </c>
      <c r="F26" s="45">
        <f t="shared" si="0"/>
        <v>25760</v>
      </c>
      <c r="G26" s="35" t="s">
        <v>0</v>
      </c>
      <c r="H26" s="26"/>
    </row>
    <row r="27" spans="1:8" s="148" customFormat="1" x14ac:dyDescent="0.25">
      <c r="A27" s="26"/>
      <c r="B27" s="29" t="s">
        <v>182</v>
      </c>
      <c r="C27" s="30">
        <v>2016</v>
      </c>
      <c r="D27" s="31">
        <v>75</v>
      </c>
      <c r="E27" s="32">
        <v>500000</v>
      </c>
      <c r="F27" s="45">
        <f t="shared" si="0"/>
        <v>6666.666666666667</v>
      </c>
      <c r="G27" s="35" t="s">
        <v>0</v>
      </c>
      <c r="H27" s="26"/>
    </row>
    <row r="28" spans="1:8" s="148" customFormat="1" x14ac:dyDescent="0.25">
      <c r="A28" s="26"/>
      <c r="B28" s="29" t="s">
        <v>187</v>
      </c>
      <c r="C28" s="30">
        <v>2016</v>
      </c>
      <c r="D28" s="31">
        <v>30</v>
      </c>
      <c r="E28" s="32">
        <v>750000</v>
      </c>
      <c r="F28" s="45">
        <f t="shared" si="0"/>
        <v>25000</v>
      </c>
      <c r="G28" s="35" t="s">
        <v>0</v>
      </c>
      <c r="H28" s="26"/>
    </row>
    <row r="29" spans="1:8" s="148" customFormat="1" x14ac:dyDescent="0.25">
      <c r="A29" s="26"/>
      <c r="B29" s="29" t="s">
        <v>189</v>
      </c>
      <c r="C29" s="30">
        <v>2016</v>
      </c>
      <c r="D29" s="31">
        <v>25</v>
      </c>
      <c r="E29" s="32">
        <v>750000</v>
      </c>
      <c r="F29" s="45">
        <f t="shared" si="0"/>
        <v>30000</v>
      </c>
      <c r="G29" s="35" t="s">
        <v>0</v>
      </c>
      <c r="H29" s="26"/>
    </row>
    <row r="30" spans="1:8" s="148" customFormat="1" x14ac:dyDescent="0.25">
      <c r="A30" s="26"/>
      <c r="B30" s="29" t="s">
        <v>199</v>
      </c>
      <c r="C30" s="30">
        <v>2016</v>
      </c>
      <c r="D30" s="31">
        <v>25</v>
      </c>
      <c r="E30" s="32">
        <v>450000</v>
      </c>
      <c r="F30" s="45">
        <f t="shared" si="0"/>
        <v>18000</v>
      </c>
      <c r="G30" s="35" t="s">
        <v>0</v>
      </c>
      <c r="H30" s="26"/>
    </row>
    <row r="31" spans="1:8" s="148" customFormat="1" x14ac:dyDescent="0.25">
      <c r="A31" s="26"/>
      <c r="B31" s="29" t="s">
        <v>182</v>
      </c>
      <c r="C31" s="30">
        <v>2016</v>
      </c>
      <c r="D31" s="31">
        <v>75</v>
      </c>
      <c r="E31" s="32">
        <v>1500000</v>
      </c>
      <c r="F31" s="45">
        <f t="shared" si="0"/>
        <v>20000</v>
      </c>
      <c r="G31" s="35" t="s">
        <v>0</v>
      </c>
      <c r="H31" s="26"/>
    </row>
    <row r="32" spans="1:8" s="148" customFormat="1" x14ac:dyDescent="0.25">
      <c r="A32" s="26"/>
      <c r="B32" s="29" t="s">
        <v>183</v>
      </c>
      <c r="C32" s="30">
        <v>2016</v>
      </c>
      <c r="D32" s="31">
        <v>75</v>
      </c>
      <c r="E32" s="32">
        <v>1500000</v>
      </c>
      <c r="F32" s="45">
        <f t="shared" si="0"/>
        <v>20000</v>
      </c>
      <c r="G32" s="35" t="s">
        <v>0</v>
      </c>
      <c r="H32" s="26"/>
    </row>
    <row r="33" spans="1:8" s="148" customFormat="1" x14ac:dyDescent="0.25">
      <c r="A33" s="26"/>
      <c r="B33" s="29" t="s">
        <v>197</v>
      </c>
      <c r="C33" s="30">
        <v>2016</v>
      </c>
      <c r="D33" s="31">
        <v>75</v>
      </c>
      <c r="E33" s="32">
        <v>500000</v>
      </c>
      <c r="F33" s="45">
        <f t="shared" si="0"/>
        <v>6666.666666666667</v>
      </c>
      <c r="G33" s="35" t="s">
        <v>0</v>
      </c>
      <c r="H33" s="26"/>
    </row>
    <row r="34" spans="1:8" s="148" customFormat="1" x14ac:dyDescent="0.25">
      <c r="A34" s="26"/>
      <c r="B34" s="29" t="s">
        <v>188</v>
      </c>
      <c r="C34" s="30">
        <v>2016</v>
      </c>
      <c r="D34" s="31">
        <v>10</v>
      </c>
      <c r="E34" s="32">
        <v>300000</v>
      </c>
      <c r="F34" s="45">
        <f t="shared" si="0"/>
        <v>30000</v>
      </c>
      <c r="G34" s="35" t="s">
        <v>0</v>
      </c>
      <c r="H34" s="26"/>
    </row>
    <row r="35" spans="1:8" s="148" customFormat="1" x14ac:dyDescent="0.25">
      <c r="A35" s="26"/>
      <c r="B35" s="29" t="s">
        <v>197</v>
      </c>
      <c r="C35" s="30">
        <v>2016</v>
      </c>
      <c r="D35" s="31">
        <v>75</v>
      </c>
      <c r="E35" s="32">
        <v>225000</v>
      </c>
      <c r="F35" s="45">
        <f t="shared" si="0"/>
        <v>3000</v>
      </c>
      <c r="G35" s="35" t="s">
        <v>0</v>
      </c>
      <c r="H35" s="26"/>
    </row>
    <row r="36" spans="1:8" s="148" customFormat="1" x14ac:dyDescent="0.25">
      <c r="A36" s="26"/>
      <c r="B36" s="29" t="s">
        <v>197</v>
      </c>
      <c r="C36" s="30">
        <v>2016</v>
      </c>
      <c r="D36" s="31">
        <v>75</v>
      </c>
      <c r="E36" s="32">
        <v>300000</v>
      </c>
      <c r="F36" s="45">
        <f t="shared" si="0"/>
        <v>4000</v>
      </c>
      <c r="G36" s="35" t="s">
        <v>0</v>
      </c>
      <c r="H36" s="26"/>
    </row>
    <row r="37" spans="1:8" s="148" customFormat="1" x14ac:dyDescent="0.25">
      <c r="A37" s="26"/>
      <c r="B37" s="29" t="s">
        <v>197</v>
      </c>
      <c r="C37" s="30">
        <v>2016</v>
      </c>
      <c r="D37" s="31">
        <v>75</v>
      </c>
      <c r="E37" s="32">
        <v>225000</v>
      </c>
      <c r="F37" s="45">
        <f t="shared" si="0"/>
        <v>3000</v>
      </c>
      <c r="G37" s="35" t="s">
        <v>0</v>
      </c>
      <c r="H37" s="26"/>
    </row>
    <row r="38" spans="1:8" s="148" customFormat="1" x14ac:dyDescent="0.25">
      <c r="A38" s="26"/>
      <c r="B38" s="29" t="s">
        <v>190</v>
      </c>
      <c r="C38" s="30">
        <v>2016</v>
      </c>
      <c r="D38" s="31">
        <v>8</v>
      </c>
      <c r="E38" s="32">
        <v>50000</v>
      </c>
      <c r="F38" s="45">
        <f t="shared" si="0"/>
        <v>6250</v>
      </c>
      <c r="G38" s="35" t="s">
        <v>0</v>
      </c>
      <c r="H38" s="26"/>
    </row>
    <row r="39" spans="1:8" s="148" customFormat="1" x14ac:dyDescent="0.25">
      <c r="A39" s="26"/>
      <c r="B39" s="29" t="s">
        <v>200</v>
      </c>
      <c r="C39" s="30">
        <v>2016</v>
      </c>
      <c r="D39" s="31">
        <v>10</v>
      </c>
      <c r="E39" s="32">
        <v>2500000</v>
      </c>
      <c r="F39" s="45">
        <f t="shared" si="0"/>
        <v>250000</v>
      </c>
      <c r="G39" s="35" t="s">
        <v>0</v>
      </c>
      <c r="H39" s="26"/>
    </row>
    <row r="40" spans="1:8" s="148" customFormat="1" x14ac:dyDescent="0.25">
      <c r="A40" s="26"/>
      <c r="B40" s="29" t="s">
        <v>198</v>
      </c>
      <c r="C40" s="30">
        <v>2016</v>
      </c>
      <c r="D40" s="31">
        <v>25</v>
      </c>
      <c r="E40" s="32">
        <v>450000</v>
      </c>
      <c r="F40" s="45">
        <f t="shared" si="0"/>
        <v>18000</v>
      </c>
      <c r="G40" s="35" t="s">
        <v>0</v>
      </c>
      <c r="H40" s="26"/>
    </row>
    <row r="41" spans="1:8" s="148" customFormat="1" x14ac:dyDescent="0.25">
      <c r="A41" s="26"/>
      <c r="B41" s="109" t="s">
        <v>72</v>
      </c>
      <c r="C41" s="165"/>
      <c r="D41" s="166"/>
      <c r="E41" s="167"/>
      <c r="F41" s="46">
        <f>SUMIF(C8:C40,"2015",F8:F40)</f>
        <v>290736.66666666663</v>
      </c>
      <c r="G41" s="47" t="s">
        <v>0</v>
      </c>
      <c r="H41" s="26"/>
    </row>
    <row r="42" spans="1:8" s="148" customFormat="1" x14ac:dyDescent="0.25">
      <c r="A42" s="26"/>
      <c r="B42" s="107" t="s">
        <v>130</v>
      </c>
      <c r="C42" s="168"/>
      <c r="D42" s="169"/>
      <c r="E42" s="170"/>
      <c r="F42" s="46">
        <f>SUMIF(C8:C40,"2016",F8:F40)</f>
        <v>440583.33333333337</v>
      </c>
      <c r="G42" s="47" t="s">
        <v>0</v>
      </c>
      <c r="H42" s="26"/>
    </row>
    <row r="43" spans="1:8" s="148" customFormat="1" x14ac:dyDescent="0.25">
      <c r="A43" s="26"/>
      <c r="B43" s="50" t="s">
        <v>36</v>
      </c>
      <c r="C43" s="171"/>
      <c r="D43" s="172"/>
      <c r="E43" s="172"/>
      <c r="F43" s="48">
        <f>F41+F42</f>
        <v>731320</v>
      </c>
      <c r="G43" s="49" t="s">
        <v>0</v>
      </c>
      <c r="H43" s="26"/>
    </row>
    <row r="44" spans="1:8" s="148" customFormat="1" x14ac:dyDescent="0.25">
      <c r="A44" s="26"/>
      <c r="B44" s="26"/>
      <c r="C44" s="164"/>
      <c r="D44" s="26"/>
      <c r="E44" s="26"/>
      <c r="F44" s="26"/>
      <c r="G44" s="26"/>
      <c r="H44" s="26"/>
    </row>
    <row r="45" spans="1:8" s="148" customFormat="1" x14ac:dyDescent="0.25">
      <c r="A45" s="26"/>
      <c r="B45" s="26"/>
      <c r="C45" s="164"/>
      <c r="D45" s="26"/>
      <c r="E45" s="26"/>
      <c r="F45" s="26"/>
      <c r="G45" s="26"/>
      <c r="H45" s="26"/>
    </row>
    <row r="46" spans="1:8" s="148" customFormat="1" x14ac:dyDescent="0.25">
      <c r="A46" s="26"/>
      <c r="B46" s="26"/>
      <c r="C46" s="164"/>
      <c r="D46" s="26"/>
      <c r="E46" s="26"/>
      <c r="F46" s="173"/>
      <c r="G46" s="173"/>
      <c r="H46" s="26"/>
    </row>
    <row r="47" spans="1:8" s="148" customFormat="1" hidden="1" x14ac:dyDescent="0.25">
      <c r="C47" s="174"/>
    </row>
    <row r="48" spans="1:8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t="12" hidden="1" customHeight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spans="3:3" s="148" customFormat="1" hidden="1" x14ac:dyDescent="0.25">
      <c r="C129" s="174"/>
    </row>
    <row r="130" spans="3:3" s="148" customFormat="1" hidden="1" x14ac:dyDescent="0.25">
      <c r="C130" s="174"/>
    </row>
    <row r="131" spans="3:3" s="148" customFormat="1" hidden="1" x14ac:dyDescent="0.25">
      <c r="C131" s="174"/>
    </row>
    <row r="132" spans="3:3" s="148" customFormat="1" hidden="1" x14ac:dyDescent="0.25">
      <c r="C132" s="174"/>
    </row>
    <row r="133" spans="3:3" s="148" customFormat="1" hidden="1" x14ac:dyDescent="0.25">
      <c r="C133" s="174"/>
    </row>
    <row r="134" spans="3:3" s="148" customFormat="1" hidden="1" x14ac:dyDescent="0.25">
      <c r="C134" s="174"/>
    </row>
    <row r="135" spans="3:3" s="148" customFormat="1" hidden="1" x14ac:dyDescent="0.25">
      <c r="C135" s="174"/>
    </row>
    <row r="136" spans="3:3" s="148" customFormat="1" hidden="1" x14ac:dyDescent="0.25">
      <c r="C136" s="174"/>
    </row>
    <row r="137" spans="3:3" s="148" customFormat="1" hidden="1" x14ac:dyDescent="0.25">
      <c r="C137" s="174"/>
    </row>
    <row r="138" spans="3:3" s="148" customFormat="1" hidden="1" x14ac:dyDescent="0.25">
      <c r="C138" s="174"/>
    </row>
    <row r="139" spans="3:3" s="148" customFormat="1" hidden="1" x14ac:dyDescent="0.25">
      <c r="C139" s="174"/>
    </row>
    <row r="140" spans="3:3" s="148" customFormat="1" hidden="1" x14ac:dyDescent="0.25">
      <c r="C140" s="174"/>
    </row>
    <row r="141" spans="3:3" s="148" customFormat="1" hidden="1" x14ac:dyDescent="0.25">
      <c r="C141" s="174"/>
    </row>
    <row r="142" spans="3:3" s="148" customFormat="1" hidden="1" x14ac:dyDescent="0.25">
      <c r="C142" s="174"/>
    </row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Verdo Vand AS</v>
      </c>
      <c r="B1" s="56"/>
      <c r="C1" s="56"/>
      <c r="D1" s="176"/>
      <c r="E1" s="56"/>
    </row>
    <row r="2" spans="1:5" x14ac:dyDescent="0.25">
      <c r="A2" s="219" t="str">
        <f>'1. Forside'!A2</f>
        <v>V206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201</v>
      </c>
      <c r="C8" s="51">
        <v>264000</v>
      </c>
      <c r="D8" s="181" t="s">
        <v>0</v>
      </c>
      <c r="E8" s="56"/>
    </row>
    <row r="9" spans="1:5" x14ac:dyDescent="0.25">
      <c r="A9" s="56"/>
      <c r="B9" s="206" t="s">
        <v>203</v>
      </c>
      <c r="C9" s="51">
        <v>1000000</v>
      </c>
      <c r="D9" s="181" t="s">
        <v>0</v>
      </c>
      <c r="E9" s="56"/>
    </row>
    <row r="10" spans="1:5" x14ac:dyDescent="0.25">
      <c r="A10" s="56"/>
      <c r="B10" s="206" t="s">
        <v>202</v>
      </c>
      <c r="C10" s="51">
        <v>115000</v>
      </c>
      <c r="D10" s="181" t="s">
        <v>0</v>
      </c>
      <c r="E10" s="56"/>
    </row>
    <row r="11" spans="1:5" x14ac:dyDescent="0.25">
      <c r="A11" s="56"/>
      <c r="B11" s="54" t="s">
        <v>35</v>
      </c>
      <c r="C11" s="55">
        <f>SUM(C7:C10)</f>
        <v>1412000</v>
      </c>
      <c r="D11" s="54" t="s">
        <v>0</v>
      </c>
      <c r="E11" s="56"/>
    </row>
    <row r="12" spans="1:5" x14ac:dyDescent="0.25">
      <c r="A12" s="56"/>
      <c r="B12" s="56"/>
      <c r="C12" s="56"/>
      <c r="D12" s="176"/>
      <c r="E12" s="56"/>
    </row>
    <row r="13" spans="1:5" x14ac:dyDescent="0.25">
      <c r="A13" s="56"/>
      <c r="B13" s="56"/>
      <c r="C13" s="56"/>
      <c r="D13" s="176"/>
      <c r="E13" s="56"/>
    </row>
    <row r="14" spans="1:5" ht="25.5" customHeight="1" x14ac:dyDescent="0.25">
      <c r="A14" s="56"/>
      <c r="B14" s="205" t="s">
        <v>204</v>
      </c>
      <c r="C14" s="178"/>
      <c r="D14" s="179"/>
      <c r="E14" s="56"/>
    </row>
    <row r="15" spans="1:5" x14ac:dyDescent="0.25">
      <c r="A15" s="56"/>
      <c r="B15" s="53" t="s">
        <v>205</v>
      </c>
      <c r="C15" s="180">
        <v>14888400</v>
      </c>
      <c r="D15" s="181" t="s">
        <v>0</v>
      </c>
      <c r="E15" s="56"/>
    </row>
    <row r="16" spans="1:5" x14ac:dyDescent="0.25">
      <c r="A16" s="56"/>
      <c r="B16" s="54" t="s">
        <v>35</v>
      </c>
      <c r="C16" s="55">
        <f>C15</f>
        <v>14888400</v>
      </c>
      <c r="D16" s="54" t="s">
        <v>0</v>
      </c>
      <c r="E16" s="56"/>
    </row>
    <row r="17" spans="1:5" x14ac:dyDescent="0.25">
      <c r="A17" s="56"/>
      <c r="B17" s="56"/>
      <c r="C17" s="56"/>
      <c r="D17" s="176"/>
      <c r="E17" s="56"/>
    </row>
    <row r="18" spans="1:5" x14ac:dyDescent="0.25">
      <c r="A18" s="56"/>
      <c r="B18" s="56"/>
      <c r="C18" s="56"/>
      <c r="D18" s="176"/>
      <c r="E18" s="56"/>
    </row>
    <row r="19" spans="1:5" ht="38.25" customHeight="1" x14ac:dyDescent="0.25">
      <c r="A19" s="56"/>
      <c r="B19" s="261" t="s">
        <v>140</v>
      </c>
      <c r="C19" s="262"/>
      <c r="D19" s="263"/>
      <c r="E19" s="56"/>
    </row>
    <row r="20" spans="1:5" x14ac:dyDescent="0.25">
      <c r="A20" s="56"/>
      <c r="B20" s="53" t="s">
        <v>70</v>
      </c>
      <c r="C20" s="51">
        <v>160000</v>
      </c>
      <c r="D20" s="181" t="s">
        <v>0</v>
      </c>
      <c r="E20" s="56"/>
    </row>
    <row r="21" spans="1:5" x14ac:dyDescent="0.25">
      <c r="A21" s="56"/>
      <c r="B21" s="53" t="s">
        <v>14</v>
      </c>
      <c r="C21" s="51">
        <v>34500</v>
      </c>
      <c r="D21" s="181" t="s">
        <v>0</v>
      </c>
      <c r="E21" s="56"/>
    </row>
    <row r="22" spans="1:5" x14ac:dyDescent="0.25">
      <c r="A22" s="56"/>
      <c r="B22" s="54" t="s">
        <v>35</v>
      </c>
      <c r="C22" s="55">
        <f>SUM(C20:C21)</f>
        <v>194500</v>
      </c>
      <c r="D22" s="54" t="s">
        <v>0</v>
      </c>
      <c r="E22" s="56"/>
    </row>
    <row r="23" spans="1:5" x14ac:dyDescent="0.25">
      <c r="A23" s="56"/>
      <c r="B23" s="56"/>
      <c r="C23" s="182"/>
      <c r="D23" s="183"/>
      <c r="E23" s="56"/>
    </row>
    <row r="24" spans="1:5" x14ac:dyDescent="0.25">
      <c r="A24" s="56"/>
      <c r="B24" s="56"/>
      <c r="C24" s="182"/>
      <c r="D24" s="183"/>
      <c r="E24" s="56"/>
    </row>
    <row r="25" spans="1:5" ht="42" customHeight="1" x14ac:dyDescent="0.25">
      <c r="A25" s="56"/>
      <c r="B25" s="264" t="s">
        <v>141</v>
      </c>
      <c r="C25" s="265"/>
      <c r="D25" s="266"/>
      <c r="E25" s="56"/>
    </row>
    <row r="26" spans="1:5" x14ac:dyDescent="0.25">
      <c r="A26" s="56"/>
      <c r="B26" s="108" t="s">
        <v>142</v>
      </c>
      <c r="C26" s="19">
        <v>13568410</v>
      </c>
      <c r="D26" s="58" t="s">
        <v>0</v>
      </c>
      <c r="E26" s="56"/>
    </row>
    <row r="27" spans="1:5" x14ac:dyDescent="0.25">
      <c r="A27" s="56"/>
      <c r="B27" s="108" t="s">
        <v>143</v>
      </c>
      <c r="C27" s="40">
        <v>15669103</v>
      </c>
      <c r="D27" s="58" t="s">
        <v>0</v>
      </c>
      <c r="E27" s="56"/>
    </row>
    <row r="28" spans="1:5" x14ac:dyDescent="0.25">
      <c r="A28" s="56"/>
      <c r="B28" s="28" t="s">
        <v>144</v>
      </c>
      <c r="C28" s="55">
        <f>C26-C27</f>
        <v>-2100693</v>
      </c>
      <c r="D28" s="28" t="s">
        <v>0</v>
      </c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t="14.45" x14ac:dyDescent="0.3">
      <c r="A31" s="56"/>
      <c r="B31" s="56"/>
      <c r="C31" s="56"/>
      <c r="D31" s="176"/>
      <c r="E31" s="56"/>
    </row>
    <row r="32" spans="1:5" hidden="1" x14ac:dyDescent="0.25"/>
    <row r="33" spans="1:5" hidden="1" x14ac:dyDescent="0.25"/>
    <row r="34" spans="1:5" hidden="1" x14ac:dyDescent="0.25"/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</sheetData>
  <sheetProtection password="C6ED" sheet="1" objects="1" scenarios="1"/>
  <mergeCells count="3">
    <mergeCell ref="B4:D4"/>
    <mergeCell ref="B19:D19"/>
    <mergeCell ref="B25:D25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2015-09-28T07:54:07Z</dcterms:modified>
</cp:coreProperties>
</file>