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-15" yWindow="7110" windowWidth="9600" windowHeight="714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0" i="4" l="1"/>
  <c r="F18" i="7" l="1"/>
  <c r="F20" i="7" s="1"/>
  <c r="F21" i="7" s="1"/>
  <c r="F19" i="7"/>
  <c r="F9" i="7"/>
  <c r="F10" i="7"/>
  <c r="F11" i="7"/>
  <c r="F12" i="7"/>
  <c r="F13" i="7"/>
  <c r="F14" i="7"/>
  <c r="F15" i="7"/>
  <c r="F16" i="7"/>
  <c r="F17" i="7"/>
  <c r="C25" i="8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16"/>
  <c r="C8" i="8" s="1"/>
  <c r="C9" i="9"/>
  <c r="C15" i="8" s="1"/>
  <c r="E29" i="19"/>
  <c r="C12" i="8"/>
  <c r="C15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2" l="1"/>
  <c r="F10" i="2"/>
  <c r="C9" i="12" l="1"/>
  <c r="C11" i="12" s="1"/>
  <c r="C31" i="8" s="1"/>
  <c r="E31" i="8" s="1"/>
  <c r="F8" i="2" l="1"/>
  <c r="F8" i="7"/>
  <c r="F11" i="2" l="1"/>
  <c r="C9" i="10" s="1"/>
  <c r="C15" i="11" l="1"/>
  <c r="C28" i="8" s="1"/>
  <c r="C16" i="4"/>
  <c r="C26" i="8" s="1"/>
  <c r="C27" i="3"/>
  <c r="C24" i="8" s="1"/>
  <c r="C18" i="8"/>
  <c r="C21" i="3"/>
  <c r="C23" i="8" s="1"/>
  <c r="C10" i="3"/>
  <c r="C21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<sst xmlns="http://schemas.openxmlformats.org/spreadsheetml/2006/main" count="377" uniqueCount="199">
  <si>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</si>
  <si>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</si>
  <si>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</si>
  <si>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</si>
  <si>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</si>
  <si>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</si>
  <si>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</si>
  <si>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</si>
  <si>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</si>
  <si>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</si>
  <si>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</si>
  <si>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</si>
  <si>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</si>
  <si>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</si>
  <si>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</si>
  <si>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</si>
  <si>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</si>
  <si>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</si>
  <si>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</si>
  <si>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</si>
  <si>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</si>
  <si>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</si>
  <si>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</si>
  <si>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</si>
  <si>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</si>
  <si>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</si>
  <si>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</si>
  <si>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</si>
  <si>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</si>
  <si>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</si>
  <si>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</si>
  <si>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</si>
  <si>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</si>
  <si>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</si>
  <si>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</si>
  <si>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</si>
  <si>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</si>
  <si>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</si>
  <si>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</si>
  <si>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</si>
  <si>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</si>
  <si>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</si>
  <si>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</si>
  <si>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</si>
  <si>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</si>
  <si>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</si>
  <si>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</si>
  <si>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</si>
  <si>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</si>
  <si>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</si>
  <si>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</si>
  <si>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</si>
  <si>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</si>
  <si>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</si>
  <si>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</si>
  <si>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</si>
  <si>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</si>
  <si>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</si>
  <si>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</si>
  <si>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</si>
  <si>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</si>
  <si>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</si>
  <si>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</si>
  <si>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</si>
  <si>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</si>
  <si>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</si>
  <si>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</si>
  <si>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</si>
  <si>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</si>
  <si>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</si>
  <si>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</si>
  <si>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</si>
  <si>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</si>
  <si>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</si>
  <si>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</si>
  <si>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</si>
  <si>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</si>
  <si>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</si>
  <si>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</si>
  <si>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</si>
  <si>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</si>
  <si>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</si>
  <si>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</si>
  <si>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</si>
  <si>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</si>
  <si>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</si>
  <si>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</si>
  <si>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</si>
  <si>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</si>
  <si>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</si>
  <si>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</si>
  <si>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</si>
  <si>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</si>
  <si>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</si>
  <si>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</si>
  <si>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</si>
  <si>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</si>
  <si>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</si>
  <si>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</si>
  <si>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</si>
  <si>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</si>
  <si>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</si>
  <si>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</si>
  <si>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</si>
  <si>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</si>
  <si>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</si>
  <si>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</si>
  <si>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</si>
  <si>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</si>
  <si>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</si>
  <si>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</si>
  <si>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</si>
  <si>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</si>
  <si>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</si>
  <si>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</si>
  <si>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</si>
  <si>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</si>
  <si>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</si>
  <si>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</si>
  <si>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</si>
  <si>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</si>
  <si>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</si>
  <si>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</si>
  <si>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</si>
  <si>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</si>
  <si>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</si>
  <si>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</si>
  <si>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</si>
  <si>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</si>
  <si>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</si>
  <si>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</si>
  <si>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</si>
  <si>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</si>
  <si>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</si>
  <si>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</si>
  <si>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</si>
  <si>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</si>
  <si>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</si>
  <si>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</si>
  <si>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</si>
  <si>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</si>
  <si>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</si>
  <si>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</si>
  <si>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</si>
  <si>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</si>
  <si>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</si>
  <si>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</si>
  <si>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</si>
  <si>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</si>
  <si>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</si>
  <si>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</si>
  <si>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</si>
  <si>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</si>
  <si>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</si>
  <si>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</si>
  <si>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</si>
  <si>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</si>
  <si>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</si>
  <si>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</si>
  <si>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</si>
  <si>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</si>
  <si>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</si>
  <si>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</si>
  <si>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</si>
  <si>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</si>
  <si>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</si>
  <si>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</si>
  <si>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</si>
  <si>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</si>
  <si>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</si>
  <si>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</si>
  <si>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</si>
  <si>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</si>
  <si>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</si>
  <si>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</si>
  <si>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</si>
  <si>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</si>
  <si>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</si>
  <si>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</si>
  <si>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</si>
  <si>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</si>
  <si>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Afregningsmålere, elektroniske ≤ Ø 110mm (Qn 10)</t>
  </si>
  <si>
    <t>Pumpestation (inkl. evt. hydrofor)/trykforøger, Mek./EL</t>
  </si>
  <si>
    <t>Ventiler på Ø 50mm &lt; Ledningsnet ≤ Ø110 mm</t>
  </si>
  <si>
    <t>Køretøjer, små lastvogne (&lt; 3.500 kg.)</t>
  </si>
  <si>
    <t>Ventiler på ledningsnet ≤ Ø50 mm</t>
  </si>
  <si>
    <t>SRO anlæg</t>
  </si>
  <si>
    <t>Ledningsnet ≤ Ø50 mm</t>
  </si>
  <si>
    <t>Ø110 mm &lt; Ledningsnet ≤ Ø 250 mm</t>
  </si>
  <si>
    <t>Ejendomsskatter</t>
  </si>
  <si>
    <t>Selskabsskatter</t>
  </si>
  <si>
    <t>Fjernaflæsning af målere</t>
  </si>
  <si>
    <t>SMS-tjeneste</t>
  </si>
  <si>
    <t>Kvalitetssikring</t>
  </si>
  <si>
    <t>Videbæk Vand AS</t>
  </si>
  <si>
    <t>V209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</si>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</sst>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Videbæk Vand AS</v>
      </c>
      <c r="B1" s="56"/>
      <c r="C1" s="56"/>
      <c r="D1" s="56"/>
      <c r="E1" s="56"/>
    </row>
    <row r="2" spans="1:5" x14ac:dyDescent="0.25">
      <c r="A2" s="220" t="str">
        <f>'1. Forside'!A2</f>
        <v>V209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191</v>
      </c>
      <c r="C7" s="51">
        <v>150000</v>
      </c>
      <c r="D7" s="190" t="s">
        <v>0</v>
      </c>
      <c r="E7" s="56"/>
    </row>
    <row r="8" spans="1:5" x14ac:dyDescent="0.25">
      <c r="A8" s="56"/>
      <c r="B8" s="212" t="s">
        <v>192</v>
      </c>
      <c r="C8" s="51">
        <v>13000</v>
      </c>
      <c r="D8" s="190" t="s">
        <v>0</v>
      </c>
      <c r="E8" s="56"/>
    </row>
    <row r="9" spans="1:5" x14ac:dyDescent="0.25">
      <c r="A9" s="56"/>
      <c r="B9" s="212" t="s">
        <v>193</v>
      </c>
      <c r="C9" s="51">
        <v>80000</v>
      </c>
      <c r="D9" s="190" t="s">
        <v>0</v>
      </c>
      <c r="E9" s="56"/>
    </row>
    <row r="10" spans="1:5" x14ac:dyDescent="0.25">
      <c r="A10" s="56"/>
      <c r="B10" s="54" t="s">
        <v>36</v>
      </c>
      <c r="C10" s="55">
        <f>SUM(C7:C9)</f>
        <v>243000</v>
      </c>
      <c r="D10" s="191" t="s">
        <v>0</v>
      </c>
      <c r="E10" s="56"/>
    </row>
    <row r="11" spans="1:5" x14ac:dyDescent="0.25">
      <c r="A11" s="56"/>
      <c r="B11" s="56"/>
      <c r="C11" s="182"/>
      <c r="D11" s="56"/>
      <c r="E11" s="56"/>
    </row>
    <row r="12" spans="1:5" x14ac:dyDescent="0.25">
      <c r="A12" s="56"/>
      <c r="B12" s="56"/>
      <c r="C12" s="182"/>
      <c r="D12" s="56"/>
      <c r="E12" s="56"/>
    </row>
    <row r="13" spans="1:5" ht="27.2" customHeight="1" x14ac:dyDescent="0.25">
      <c r="A13" s="56"/>
      <c r="B13" s="20" t="s">
        <v>146</v>
      </c>
      <c r="C13" s="192"/>
      <c r="D13" s="189"/>
      <c r="E13" s="56"/>
    </row>
    <row r="14" spans="1:5" ht="16.7" customHeight="1" x14ac:dyDescent="0.25">
      <c r="A14" s="56"/>
      <c r="B14" s="108" t="s">
        <v>147</v>
      </c>
      <c r="C14" s="19">
        <v>74736</v>
      </c>
      <c r="D14" s="151" t="s">
        <v>0</v>
      </c>
      <c r="E14" s="56"/>
    </row>
    <row r="15" spans="1:5" ht="16.7" customHeight="1" x14ac:dyDescent="0.25">
      <c r="A15" s="56"/>
      <c r="B15" s="108" t="s">
        <v>148</v>
      </c>
      <c r="C15" s="40">
        <v>75000</v>
      </c>
      <c r="D15" s="151" t="s">
        <v>0</v>
      </c>
      <c r="E15" s="56"/>
    </row>
    <row r="16" spans="1:5" x14ac:dyDescent="0.25">
      <c r="A16" s="56"/>
      <c r="B16" s="28" t="s">
        <v>149</v>
      </c>
      <c r="C16" s="55">
        <f>C14-C15</f>
        <v>-264</v>
      </c>
      <c r="D16" s="153" t="s">
        <v>0</v>
      </c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hidden="1" x14ac:dyDescent="0.25">
      <c r="B20" s="194"/>
      <c r="E20" s="195"/>
    </row>
    <row r="21" spans="1:5" ht="15.75" hidden="1" x14ac:dyDescent="0.25">
      <c r="B21" s="195"/>
      <c r="C21" s="195"/>
    </row>
    <row r="22" spans="1:5" ht="15.75" hidden="1" x14ac:dyDescent="0.25">
      <c r="B22" s="195"/>
      <c r="E22" s="195"/>
    </row>
    <row r="23" spans="1:5" ht="15.75" hidden="1" x14ac:dyDescent="0.25">
      <c r="B23" s="195"/>
      <c r="D23" s="195"/>
    </row>
    <row r="24" spans="1:5" ht="15.75" hidden="1" x14ac:dyDescent="0.25">
      <c r="B24" s="195"/>
      <c r="C24" s="195"/>
    </row>
    <row r="25" spans="1:5" ht="15.75" hidden="1" x14ac:dyDescent="0.25">
      <c r="B25" s="195"/>
      <c r="C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4"/>
      <c r="C29" s="194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4"/>
    </row>
    <row r="65" spans="1:5" hidden="1" x14ac:dyDescent="0.25"/>
    <row r="66" spans="1:5" hidden="1" x14ac:dyDescent="0.25"/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Videbæk Vand AS</v>
      </c>
      <c r="B1" s="26"/>
      <c r="C1" s="26"/>
      <c r="D1" s="26"/>
      <c r="E1" s="26"/>
    </row>
    <row r="2" spans="1:5" x14ac:dyDescent="0.25">
      <c r="A2" s="221" t="str">
        <f>'1. Forside'!A2</f>
        <v>V209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18000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-18000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-16082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-1082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Videbæk Vand AS</v>
      </c>
      <c r="B1" s="26"/>
      <c r="C1" s="26"/>
      <c r="D1" s="26"/>
      <c r="E1" s="26"/>
    </row>
    <row r="2" spans="1:5" x14ac:dyDescent="0.25">
      <c r="A2" s="221" t="str">
        <f>'1. Forside'!A2</f>
        <v>V209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-3411459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-1736651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-1674808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-334961.59999999998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Videbæk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6183626.193166228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2407043.0114311045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138354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1137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84833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2631367.0114311045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85560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85560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-668666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-668666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2048261.0114311045</v>
      </c>
      <c r="D27" s="79" t="s">
        <v>0</v>
      </c>
      <c r="E27" s="10">
        <f>IF(C27&lt;0,0,-C27)</f>
        <v>-2048261.0114311045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137564</v>
      </c>
      <c r="D29" s="79" t="s">
        <v>0</v>
      </c>
      <c r="E29" s="10">
        <f>-C29</f>
        <v>-137564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4553306.58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4553306.58</v>
      </c>
      <c r="D36" s="79" t="s">
        <v>0</v>
      </c>
      <c r="E36" s="10">
        <f>-C36</f>
        <v>-4553306.58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-555505.39826487657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Videbæk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V209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173961</v>
      </c>
      <c r="D7" s="222" t="s">
        <v>0</v>
      </c>
      <c r="E7" s="223">
        <v>869053</v>
      </c>
      <c r="F7" s="222" t="s">
        <v>0</v>
      </c>
      <c r="G7" s="223">
        <v>621738.61030655308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137564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-36397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173961</v>
      </c>
      <c r="D11" s="226" t="s">
        <v>0</v>
      </c>
      <c r="E11" s="55">
        <f>C11+E7-E8-E9</f>
        <v>1043014</v>
      </c>
      <c r="F11" s="226" t="s">
        <v>0</v>
      </c>
      <c r="G11" s="55">
        <f>E11+G7-G8-G9</f>
        <v>1527188.6103065531</v>
      </c>
      <c r="H11" s="226" t="s">
        <v>0</v>
      </c>
      <c r="I11" s="55">
        <f>G11+I7-I8-I9</f>
        <v>1527188.6103065531</v>
      </c>
      <c r="J11" s="226" t="s">
        <v>0</v>
      </c>
      <c r="K11" s="55">
        <f>K7-K8-K9+K10+I11</f>
        <v>1490791.6103065531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Videbæk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2240057.7741094497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-8512.2195416159084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-44521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2187024.5545678339</v>
      </c>
      <c r="D13" s="79" t="s">
        <v>0</v>
      </c>
      <c r="E13" s="6">
        <f>C13</f>
        <v>2187024.5545678339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2257806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196</v>
      </c>
      <c r="C16" s="14">
        <f>'6. Gennemførte investeringer'!F13</f>
        <v>145484.69333333333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27759.719999999987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investeringer'!F21</f>
        <v>109000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2540050.4133333336</v>
      </c>
      <c r="D19" s="79" t="s">
        <v>0</v>
      </c>
      <c r="E19" s="8">
        <f>C19</f>
        <v>2540050.4133333336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247300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2285500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30800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558853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servicemål'!C10</f>
        <v>243000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servicemål'!C16</f>
        <v>-264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-18000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-1082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3346107</v>
      </c>
      <c r="D29" s="79" t="s">
        <v>0</v>
      </c>
      <c r="E29" s="6">
        <f>C29</f>
        <v>3346107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-334961.59999999998</v>
      </c>
      <c r="D31" s="79" t="s">
        <v>0</v>
      </c>
      <c r="E31" s="10">
        <f>C31</f>
        <v>-334961.59999999998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-555505.39826487657</v>
      </c>
      <c r="D33" s="79" t="s">
        <v>0</v>
      </c>
      <c r="E33" s="12">
        <f>C33</f>
        <v>-555505.39826487657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7182714.9696362913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399997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17.956922101006487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12.243129247560084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Videbæk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V209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2240057.7741094497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2240057.7741094497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2240057.7741094497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-8512.2195416159084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Videbæk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1705355.9834295241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2231545.5545678339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2240057.7741094497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178084.59304170124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44521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Videbæk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108816606.68128805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2257806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2257806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Videbæk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>
        <v>2014</v>
      </c>
      <c r="D8" s="31">
        <v>75</v>
      </c>
      <c r="E8" s="32">
        <v>97459</v>
      </c>
      <c r="F8" s="34">
        <f t="shared" ref="F8:F10" si="0">E8/D8</f>
        <v>1299.4533333333334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2014</v>
      </c>
      <c r="D9" s="31">
        <v>10</v>
      </c>
      <c r="E9" s="32">
        <v>568866</v>
      </c>
      <c r="F9" s="34">
        <f t="shared" si="0"/>
        <v>56886.6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2014</v>
      </c>
      <c r="D10" s="31">
        <v>25</v>
      </c>
      <c r="E10" s="32">
        <v>2341</v>
      </c>
      <c r="F10" s="34">
        <f t="shared" si="0"/>
        <v>93.64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58279.693333333329</v>
      </c>
      <c r="G11" s="37" t="s">
        <v>0</v>
      </c>
      <c r="H11" s="26"/>
    </row>
    <row r="12" spans="1:8" s="148" customFormat="1" x14ac:dyDescent="0.25">
      <c r="A12" s="26"/>
      <c r="B12" s="107" t="s">
        <v>132</v>
      </c>
      <c r="C12" s="159"/>
      <c r="D12" s="159"/>
      <c r="E12" s="159"/>
      <c r="F12" s="66">
        <v>87205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145484.69333333333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Videbæk Vand AS</v>
      </c>
      <c r="B1" s="162"/>
      <c r="C1" s="162"/>
      <c r="D1" s="162"/>
      <c r="E1" s="162"/>
    </row>
    <row r="2" spans="1:5" x14ac:dyDescent="0.25">
      <c r="A2" s="1" t="str">
        <f>'1. Forside'!A2</f>
        <v>V209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51933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36866.666666666672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investeringer'!F11</f>
        <v>58279.693333333329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27759.719999999987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Videbæk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180</v>
      </c>
      <c r="C8" s="30">
        <v>2015</v>
      </c>
      <c r="D8" s="31">
        <v>75</v>
      </c>
      <c r="E8" s="32">
        <v>75000</v>
      </c>
      <c r="F8" s="45">
        <f>E8/D8</f>
        <v>1000</v>
      </c>
      <c r="G8" s="35" t="s">
        <v>0</v>
      </c>
      <c r="H8" s="26"/>
    </row>
    <row r="9" spans="1:8" s="148" customFormat="1" x14ac:dyDescent="0.25">
      <c r="A9" s="26"/>
      <c r="B9" s="29" t="s">
        <v>180</v>
      </c>
      <c r="C9" s="30">
        <v>2015</v>
      </c>
      <c r="D9" s="31">
        <v>75</v>
      </c>
      <c r="E9" s="32">
        <v>35000</v>
      </c>
      <c r="F9" s="45">
        <f t="shared" ref="F9:F17" si="0">E9/D9</f>
        <v>466.66666666666669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2015</v>
      </c>
      <c r="D10" s="31">
        <v>75</v>
      </c>
      <c r="E10" s="32">
        <v>35000</v>
      </c>
      <c r="F10" s="45">
        <f t="shared" si="0"/>
        <v>466.66666666666669</v>
      </c>
      <c r="G10" s="35" t="s">
        <v>0</v>
      </c>
      <c r="H10" s="26"/>
    </row>
    <row r="11" spans="1:8" s="148" customFormat="1" x14ac:dyDescent="0.25">
      <c r="A11" s="26"/>
      <c r="B11" s="29" t="s">
        <v>181</v>
      </c>
      <c r="C11" s="30">
        <v>2015</v>
      </c>
      <c r="D11" s="31">
        <v>10</v>
      </c>
      <c r="E11" s="32">
        <v>550000</v>
      </c>
      <c r="F11" s="45">
        <f t="shared" si="0"/>
        <v>55000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2015</v>
      </c>
      <c r="D12" s="31">
        <v>5</v>
      </c>
      <c r="E12" s="32">
        <v>175000</v>
      </c>
      <c r="F12" s="45">
        <f t="shared" si="0"/>
        <v>35000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>
        <v>2015</v>
      </c>
      <c r="D13" s="31">
        <v>75</v>
      </c>
      <c r="E13" s="32">
        <v>40000</v>
      </c>
      <c r="F13" s="45">
        <f t="shared" si="0"/>
        <v>533.33333333333337</v>
      </c>
      <c r="G13" s="35" t="s">
        <v>0</v>
      </c>
      <c r="H13" s="26"/>
    </row>
    <row r="14" spans="1:8" s="148" customFormat="1" x14ac:dyDescent="0.25">
      <c r="A14" s="26"/>
      <c r="B14" s="29" t="s">
        <v>186</v>
      </c>
      <c r="C14" s="30">
        <v>2015</v>
      </c>
      <c r="D14" s="31">
        <v>5</v>
      </c>
      <c r="E14" s="32">
        <v>70000</v>
      </c>
      <c r="F14" s="45">
        <f t="shared" si="0"/>
        <v>14000</v>
      </c>
      <c r="G14" s="35" t="s">
        <v>0</v>
      </c>
      <c r="H14" s="26"/>
    </row>
    <row r="15" spans="1:8" s="148" customFormat="1" x14ac:dyDescent="0.25">
      <c r="A15" s="26"/>
      <c r="B15" s="29" t="s">
        <v>187</v>
      </c>
      <c r="C15" s="30">
        <v>2016</v>
      </c>
      <c r="D15" s="31">
        <v>75</v>
      </c>
      <c r="E15" s="32">
        <v>80000</v>
      </c>
      <c r="F15" s="45">
        <f t="shared" si="0"/>
        <v>1066.6666666666667</v>
      </c>
      <c r="G15" s="35" t="s">
        <v>0</v>
      </c>
      <c r="H15" s="26"/>
    </row>
    <row r="16" spans="1:8" s="148" customFormat="1" x14ac:dyDescent="0.25">
      <c r="A16" s="26"/>
      <c r="B16" s="29" t="s">
        <v>188</v>
      </c>
      <c r="C16" s="30">
        <v>2016</v>
      </c>
      <c r="D16" s="31">
        <v>75</v>
      </c>
      <c r="E16" s="32">
        <v>35000</v>
      </c>
      <c r="F16" s="45">
        <f t="shared" si="0"/>
        <v>466.66666666666669</v>
      </c>
      <c r="G16" s="35" t="s">
        <v>0</v>
      </c>
      <c r="H16" s="26"/>
    </row>
    <row r="17" spans="1:8" s="148" customFormat="1" x14ac:dyDescent="0.25">
      <c r="A17" s="26"/>
      <c r="B17" s="29" t="s">
        <v>185</v>
      </c>
      <c r="C17" s="30">
        <v>2016</v>
      </c>
      <c r="D17" s="31">
        <v>75</v>
      </c>
      <c r="E17" s="32">
        <v>35000</v>
      </c>
      <c r="F17" s="45">
        <f t="shared" si="0"/>
        <v>466.66666666666669</v>
      </c>
      <c r="G17" s="35" t="s">
        <v>0</v>
      </c>
      <c r="H17" s="26"/>
    </row>
    <row r="18" spans="1:8" s="148" customFormat="1" x14ac:dyDescent="0.25">
      <c r="A18" s="26"/>
      <c r="B18" s="29" t="s">
        <v>183</v>
      </c>
      <c r="C18" s="30">
        <v>2016</v>
      </c>
      <c r="D18" s="31">
        <v>75</v>
      </c>
      <c r="E18" s="32">
        <v>40000</v>
      </c>
      <c r="F18" s="45">
        <f>E18/D18</f>
        <v>533.33333333333337</v>
      </c>
      <c r="G18" s="35" t="s">
        <v>0</v>
      </c>
      <c r="H18" s="26"/>
    </row>
    <row r="19" spans="1:8" s="148" customFormat="1" x14ac:dyDescent="0.25">
      <c r="A19" s="26"/>
      <c r="B19" s="109" t="s">
        <v>72</v>
      </c>
      <c r="C19" s="165"/>
      <c r="D19" s="166"/>
      <c r="E19" s="167"/>
      <c r="F19" s="46">
        <f>SUMIF(C8:C18,"2015",F8:F18)</f>
        <v>106466.66666666667</v>
      </c>
      <c r="G19" s="47" t="s">
        <v>0</v>
      </c>
      <c r="H19" s="26"/>
    </row>
    <row r="20" spans="1:8" s="148" customFormat="1" x14ac:dyDescent="0.25">
      <c r="A20" s="26"/>
      <c r="B20" s="107" t="s">
        <v>130</v>
      </c>
      <c r="C20" s="168"/>
      <c r="D20" s="169"/>
      <c r="E20" s="170"/>
      <c r="F20" s="46">
        <f>SUMIF(C8:C18,"2016",F8:F18)</f>
        <v>2533.3333333333335</v>
      </c>
      <c r="G20" s="47" t="s">
        <v>0</v>
      </c>
      <c r="H20" s="26"/>
    </row>
    <row r="21" spans="1:8" s="148" customFormat="1" x14ac:dyDescent="0.25">
      <c r="A21" s="26"/>
      <c r="B21" s="50" t="s">
        <v>36</v>
      </c>
      <c r="C21" s="171"/>
      <c r="D21" s="172"/>
      <c r="E21" s="172"/>
      <c r="F21" s="48">
        <f>F19+F20</f>
        <v>109000</v>
      </c>
      <c r="G21" s="49" t="s">
        <v>0</v>
      </c>
      <c r="H21" s="26"/>
    </row>
    <row r="22" spans="1:8" s="148" customFormat="1" x14ac:dyDescent="0.25">
      <c r="A22" s="26"/>
      <c r="B22" s="26"/>
      <c r="C22" s="164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173"/>
      <c r="G24" s="173"/>
      <c r="H24" s="26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t="12" hidden="1" customHeight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Videbæk Vand AS</v>
      </c>
      <c r="B1" s="56"/>
      <c r="C1" s="56"/>
      <c r="D1" s="176"/>
      <c r="E1" s="56"/>
    </row>
    <row r="2" spans="1:5" x14ac:dyDescent="0.25">
      <c r="A2" s="220" t="str">
        <f>'1. Forside'!A2</f>
        <v>V209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206" t="s">
        <v>189</v>
      </c>
      <c r="C8" s="51">
        <v>13300</v>
      </c>
      <c r="D8" s="181" t="s">
        <v>0</v>
      </c>
      <c r="E8" s="56"/>
    </row>
    <row r="9" spans="1:5" x14ac:dyDescent="0.25">
      <c r="A9" s="56"/>
      <c r="B9" s="206" t="s">
        <v>190</v>
      </c>
      <c r="C9" s="51">
        <v>200000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247300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197</v>
      </c>
      <c r="C13" s="178"/>
      <c r="D13" s="179"/>
      <c r="E13" s="56"/>
    </row>
    <row r="14" spans="1:5" x14ac:dyDescent="0.25">
      <c r="A14" s="56"/>
      <c r="B14" s="53" t="s">
        <v>198</v>
      </c>
      <c r="C14" s="180">
        <v>2285500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2285500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15000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15800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30800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2653853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2095000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558853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2015-10-01T11:47:04Z</dcterms:modified>
</cp:coreProperties>
</file>