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9" i="2" l="1"/>
  <c r="F10" i="2"/>
  <c r="F11" i="2"/>
  <c r="F12" i="2"/>
  <c r="E31" i="19" l="1"/>
  <c r="C36" i="19" l="1"/>
  <c r="E36" i="19" s="1"/>
  <c r="F16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4" i="3"/>
  <c r="C22" i="8" s="1"/>
  <c r="C13" i="15"/>
  <c r="C15" i="15" s="1"/>
  <c r="C11" i="8" s="1"/>
  <c r="E29" i="19"/>
  <c r="C12" i="8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15" i="7" s="1"/>
  <c r="F13" i="2" l="1"/>
  <c r="C9" i="10" s="1"/>
  <c r="C15" i="11" l="1"/>
  <c r="C28" i="8" s="1"/>
  <c r="C14" i="4"/>
  <c r="C26" i="8" s="1"/>
  <c r="C26" i="3"/>
  <c r="C24" i="8" s="1"/>
  <c r="F17" i="7"/>
  <c r="C18" i="8" s="1"/>
  <c r="C20" i="3"/>
  <c r="C23" i="8" s="1"/>
  <c r="C9" i="3"/>
  <c r="C21" i="8" s="1"/>
  <c r="C8" i="4"/>
  <c r="C25" i="8" s="1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<sst xmlns="http://schemas.openxmlformats.org/spreadsheetml/2006/main" count="366" uniqueCount="192">
  <si>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</si>
  <si>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</si>
  <si>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</si>
  <si>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</si>
  <si>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</si>
  <si>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</si>
  <si>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</si>
  <si>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</si>
  <si>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</si>
  <si>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</si>
  <si>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</si>
  <si>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</si>
  <si>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</si>
  <si>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</si>
  <si>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</si>
  <si>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</si>
  <si>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</si>
  <si>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</si>
  <si>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</si>
  <si>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</si>
  <si>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</si>
  <si>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</si>
  <si>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</si>
  <si>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</si>
  <si>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</si>
  <si>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</si>
  <si>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</si>
  <si>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</si>
  <si>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</si>
  <si>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</si>
  <si>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</si>
  <si>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</si>
  <si>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</si>
  <si>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</si>
  <si>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</si>
  <si>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</si>
  <si>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</si>
  <si>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</si>
  <si>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</si>
  <si>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</si>
  <si>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</si>
  <si>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</si>
  <si>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</si>
  <si>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</si>
  <si>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</si>
  <si>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</si>
  <si>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</si>
  <si>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</si>
  <si>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</si>
  <si>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</si>
  <si>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</si>
  <si>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</si>
  <si>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</si>
  <si>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</si>
  <si>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</si>
  <si>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</si>
  <si>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</si>
  <si>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</si>
  <si>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</si>
  <si>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</si>
  <si>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</si>
  <si>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</si>
  <si>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</si>
  <si>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</si>
  <si>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</si>
  <si>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</si>
  <si>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</si>
  <si>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</si>
  <si>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</si>
  <si>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</si>
  <si>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</si>
  <si>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</si>
  <si>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</si>
  <si>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</si>
  <si>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</si>
  <si>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</si>
  <si>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</si>
  <si>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</si>
  <si>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</si>
  <si>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</si>
  <si>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</si>
  <si>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</si>
  <si>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</si>
  <si>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</si>
  <si>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</si>
  <si>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</si>
  <si>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</si>
  <si>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</si>
  <si>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</si>
  <si>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</si>
  <si>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</si>
  <si>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</si>
  <si>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</si>
  <si>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</si>
  <si>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</si>
  <si>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</si>
  <si>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</si>
  <si>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</si>
  <si>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</si>
  <si>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</si>
  <si>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</si>
  <si>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</si>
  <si>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</si>
  <si>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</si>
  <si>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</si>
  <si>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</si>
  <si>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</si>
  <si>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</si>
  <si>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</si>
  <si>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</si>
  <si>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</si>
  <si>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</si>
  <si>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</si>
  <si>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</si>
  <si>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</si>
  <si>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</si>
  <si>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</si>
  <si>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</si>
  <si>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</si>
  <si>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</si>
  <si>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</si>
  <si>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</si>
  <si>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</si>
  <si>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</si>
  <si>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</si>
  <si>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</si>
  <si>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</si>
  <si>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</si>
  <si>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</si>
  <si>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</si>
  <si>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</si>
  <si>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</si>
  <si>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</si>
  <si>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</si>
  <si>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</si>
  <si>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</si>
  <si>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</si>
  <si>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</si>
  <si>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</si>
  <si>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</si>
  <si>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</si>
  <si>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</si>
  <si>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</si>
  <si>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</si>
  <si>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</si>
  <si>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</si>
  <si>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</si>
  <si>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</si>
  <si>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</si>
  <si>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</si>
  <si>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</si>
  <si>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</si>
  <si>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</si>
  <si>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</si>
  <si>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</si>
  <si>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</si>
  <si>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</si>
  <si>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</si>
  <si>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</si>
  <si>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</si>
  <si>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</si>
  <si>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</si>
  <si>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</si>
  <si>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</si>
  <si>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</si>
  <si>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</si>
  <si>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</si>
  <si>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</si>
  <si>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</si>
  <si>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</si>
  <si>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</si>
  <si>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</si>
  <si>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</si>
  <si>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</si>
  <si>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</si>
  <si>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</si>
  <si>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</si>
  <si>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</si>
  <si>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</si>
  <si>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</si>
  <si>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≤ Ø 110mm (Qn 10)</t>
  </si>
  <si>
    <t>Pumpestation (inkl. evt. hydrofor)/trykforøger, Mek./EL</t>
  </si>
  <si>
    <t>Beluftningsanlæg, kompressorbeluftning</t>
  </si>
  <si>
    <t>Filteranlæg, trykfiltre, enkelt filtrering</t>
  </si>
  <si>
    <t>Ø 50mm &lt; Ledningsnet ≤ Ø110 mm</t>
  </si>
  <si>
    <t>Ø110 mm &lt; Ledningsnet ≤ Ø 250 mm</t>
  </si>
  <si>
    <t>Ejendomsskatter</t>
  </si>
  <si>
    <t>Vildbjerg Vandværk Amba</t>
  </si>
  <si>
    <t>V210</t>
  </si>
  <si>
    <t>Afgift for ledningsført vand</t>
  </si>
  <si>
    <t>Tillæg for afgift for ledningsført vand i 2016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</si>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</sst>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Vildbjerg Vandværk Amba</v>
      </c>
      <c r="B1" s="56"/>
      <c r="C1" s="56"/>
      <c r="D1" s="56"/>
      <c r="E1" s="56"/>
    </row>
    <row r="2" spans="1:5" x14ac:dyDescent="0.25">
      <c r="A2" s="220" t="str">
        <f>'1. Forside'!A2</f>
        <v>V210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Vildbjerg Vandværk Amba</v>
      </c>
      <c r="B1" s="26"/>
      <c r="C1" s="26"/>
      <c r="D1" s="26"/>
      <c r="E1" s="26"/>
    </row>
    <row r="2" spans="1:5" x14ac:dyDescent="0.25">
      <c r="A2" s="221" t="str">
        <f>'1. Forside'!A2</f>
        <v>V210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23993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-27000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50993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Vildbjerg Vandværk Amba</v>
      </c>
      <c r="B1" s="26"/>
      <c r="C1" s="26"/>
      <c r="D1" s="26"/>
      <c r="E1" s="26"/>
    </row>
    <row r="2" spans="1:5" x14ac:dyDescent="0.25">
      <c r="A2" s="221" t="str">
        <f>'1. Forside'!A2</f>
        <v>V210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-1079680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-552096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-527584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-105516.8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Vildbjerg Vandværk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8717414.4246612173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2360961.641439213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194938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-3962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52517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2604454.641439213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186950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186950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-1221668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-1221668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1569736.641439213</v>
      </c>
      <c r="D27" s="79" t="s">
        <v>0</v>
      </c>
      <c r="E27" s="10">
        <f>IF(C27&lt;0,0,-C27)</f>
        <v>-1569736.641439213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6748030.9699999997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6748030.9699999997</v>
      </c>
      <c r="D36" s="79" t="s">
        <v>0</v>
      </c>
      <c r="E36" s="10">
        <f>-C36</f>
        <v>-6748030.9699999997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399646.81322200503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Vildbjerg Vandværk Amba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V210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83800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-83800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83800</v>
      </c>
      <c r="D11" s="226" t="s">
        <v>0</v>
      </c>
      <c r="E11" s="55">
        <f>C11+E7-E8-E9</f>
        <v>83800</v>
      </c>
      <c r="F11" s="226" t="s">
        <v>0</v>
      </c>
      <c r="G11" s="55">
        <f>E11+G7-G8-G9</f>
        <v>83800</v>
      </c>
      <c r="H11" s="226" t="s">
        <v>0</v>
      </c>
      <c r="I11" s="55">
        <f>G11+I7-I8-I9</f>
        <v>83800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Vildbjerg Vandværk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2149548.8761166912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-8168.2857292434264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2141380.5903874477</v>
      </c>
      <c r="D13" s="79" t="s">
        <v>0</v>
      </c>
      <c r="E13" s="6">
        <f>C13</f>
        <v>2141380.5903874477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2319689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191</v>
      </c>
      <c r="C16" s="14">
        <f>'6. Gennemførte investeringer'!F15</f>
        <v>347914.54666666663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187103.42666666667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investeringer'!F17</f>
        <v>226666.66666666666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3081373.64</v>
      </c>
      <c r="D19" s="79" t="s">
        <v>0</v>
      </c>
      <c r="E19" s="8">
        <f>C19</f>
        <v>3081373.64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39000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3918000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71000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264606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20000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50993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4363599</v>
      </c>
      <c r="D29" s="79" t="s">
        <v>0</v>
      </c>
      <c r="E29" s="6">
        <f>C29</f>
        <v>4363599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-105516.8</v>
      </c>
      <c r="D31" s="79" t="s">
        <v>0</v>
      </c>
      <c r="E31" s="10">
        <f>C31</f>
        <v>-105516.8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399646.81322200503</v>
      </c>
      <c r="D33" s="79" t="s">
        <v>0</v>
      </c>
      <c r="E33" s="12">
        <f>C33</f>
        <v>399646.81322200503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9880483.2436094508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591748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16.697113033942575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10.076051365800055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Vildbjerg Vandværk Amba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V210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2149548.8761166912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2149548.8761166912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2149548.8761166912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-8168.2857292434264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Vildbjerg Vandværk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1949210.9208626156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2141380.5903874477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2149548.8761166912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Vildbjerg Vandværk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119748829.67955467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2319689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2319689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Vildbjerg Vandværk Amba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>
        <v>2014</v>
      </c>
      <c r="D8" s="31">
        <v>10</v>
      </c>
      <c r="E8" s="32">
        <v>962708</v>
      </c>
      <c r="F8" s="34">
        <f t="shared" ref="F8" si="0">E8/D8</f>
        <v>96270.8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2014</v>
      </c>
      <c r="D9" s="31">
        <v>25</v>
      </c>
      <c r="E9" s="32">
        <v>61493</v>
      </c>
      <c r="F9" s="34">
        <f t="shared" ref="F9:F12" si="1">E9/D9</f>
        <v>2459.7199999999998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2014</v>
      </c>
      <c r="D10" s="31">
        <v>25</v>
      </c>
      <c r="E10" s="32">
        <v>28317</v>
      </c>
      <c r="F10" s="34">
        <f t="shared" si="1"/>
        <v>1132.68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2014</v>
      </c>
      <c r="D11" s="31">
        <v>25</v>
      </c>
      <c r="E11" s="32">
        <v>60000</v>
      </c>
      <c r="F11" s="34">
        <f t="shared" si="1"/>
        <v>2400</v>
      </c>
      <c r="G11" s="35" t="s">
        <v>0</v>
      </c>
      <c r="H11" s="26"/>
    </row>
    <row r="12" spans="1:8" s="148" customFormat="1" x14ac:dyDescent="0.25">
      <c r="A12" s="26"/>
      <c r="B12" s="29" t="s">
        <v>184</v>
      </c>
      <c r="C12" s="30">
        <v>2014</v>
      </c>
      <c r="D12" s="31">
        <v>75</v>
      </c>
      <c r="E12" s="32">
        <v>109151</v>
      </c>
      <c r="F12" s="34">
        <f t="shared" si="1"/>
        <v>1455.3466666666666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103718.54666666666</v>
      </c>
      <c r="G13" s="37" t="s">
        <v>0</v>
      </c>
      <c r="H13" s="26"/>
    </row>
    <row r="14" spans="1:8" s="148" customFormat="1" x14ac:dyDescent="0.25">
      <c r="A14" s="26"/>
      <c r="B14" s="107" t="s">
        <v>132</v>
      </c>
      <c r="C14" s="159"/>
      <c r="D14" s="159"/>
      <c r="E14" s="159"/>
      <c r="F14" s="66">
        <v>244196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347914.54666666663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Vildbjerg Vandværk Amba</v>
      </c>
      <c r="B1" s="162"/>
      <c r="C1" s="162"/>
      <c r="D1" s="162"/>
      <c r="E1" s="162"/>
    </row>
    <row r="2" spans="1:5" x14ac:dyDescent="0.25">
      <c r="A2" s="1" t="str">
        <f>'1. Forside'!A2</f>
        <v>V210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10667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9666.6666666666661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investeringer'!F13</f>
        <v>103718.54666666666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187103.42666666667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Vildbjerg Vandværk Amba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180</v>
      </c>
      <c r="C8" s="30">
        <v>2015</v>
      </c>
      <c r="D8" s="31">
        <v>10</v>
      </c>
      <c r="E8" s="32">
        <v>1000000</v>
      </c>
      <c r="F8" s="45">
        <f>E8/D8</f>
        <v>100000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>
        <v>2015</v>
      </c>
      <c r="D9" s="31">
        <v>75</v>
      </c>
      <c r="E9" s="32">
        <v>150000</v>
      </c>
      <c r="F9" s="45">
        <f t="shared" ref="F9:F14" si="0">E9/D9</f>
        <v>2000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>
        <v>2015</v>
      </c>
      <c r="D10" s="31">
        <v>75</v>
      </c>
      <c r="E10" s="32">
        <v>250000</v>
      </c>
      <c r="F10" s="45">
        <f t="shared" si="0"/>
        <v>3333.3333333333335</v>
      </c>
      <c r="G10" s="35" t="s">
        <v>0</v>
      </c>
      <c r="H10" s="26"/>
    </row>
    <row r="11" spans="1:8" s="148" customFormat="1" x14ac:dyDescent="0.25">
      <c r="A11" s="26"/>
      <c r="B11" s="29" t="s">
        <v>185</v>
      </c>
      <c r="C11" s="30">
        <v>2016</v>
      </c>
      <c r="D11" s="31">
        <v>75</v>
      </c>
      <c r="E11" s="32">
        <v>400000</v>
      </c>
      <c r="F11" s="45">
        <f t="shared" si="0"/>
        <v>5333.333333333333</v>
      </c>
      <c r="G11" s="35" t="s">
        <v>0</v>
      </c>
      <c r="H11" s="26"/>
    </row>
    <row r="12" spans="1:8" s="148" customFormat="1" x14ac:dyDescent="0.25">
      <c r="A12" s="26"/>
      <c r="B12" s="29" t="s">
        <v>185</v>
      </c>
      <c r="C12" s="30">
        <v>2016</v>
      </c>
      <c r="D12" s="31">
        <v>75</v>
      </c>
      <c r="E12" s="32">
        <v>800000</v>
      </c>
      <c r="F12" s="45">
        <f t="shared" si="0"/>
        <v>10666.666666666666</v>
      </c>
      <c r="G12" s="35" t="s">
        <v>0</v>
      </c>
      <c r="H12" s="26"/>
    </row>
    <row r="13" spans="1:8" s="148" customFormat="1" x14ac:dyDescent="0.25">
      <c r="A13" s="26"/>
      <c r="B13" s="29" t="s">
        <v>180</v>
      </c>
      <c r="C13" s="30">
        <v>2016</v>
      </c>
      <c r="D13" s="31">
        <v>10</v>
      </c>
      <c r="E13" s="32">
        <v>1000000</v>
      </c>
      <c r="F13" s="45">
        <f t="shared" si="0"/>
        <v>100000</v>
      </c>
      <c r="G13" s="35" t="s">
        <v>0</v>
      </c>
      <c r="H13" s="26"/>
    </row>
    <row r="14" spans="1:8" s="148" customFormat="1" x14ac:dyDescent="0.25">
      <c r="A14" s="26"/>
      <c r="B14" s="29" t="s">
        <v>184</v>
      </c>
      <c r="C14" s="30">
        <v>2016</v>
      </c>
      <c r="D14" s="31">
        <v>75</v>
      </c>
      <c r="E14" s="32">
        <v>400000</v>
      </c>
      <c r="F14" s="45">
        <f t="shared" si="0"/>
        <v>5333.333333333333</v>
      </c>
      <c r="G14" s="35" t="s">
        <v>0</v>
      </c>
      <c r="H14" s="26"/>
    </row>
    <row r="15" spans="1:8" s="148" customFormat="1" x14ac:dyDescent="0.25">
      <c r="A15" s="26"/>
      <c r="B15" s="109" t="s">
        <v>72</v>
      </c>
      <c r="C15" s="165"/>
      <c r="D15" s="166"/>
      <c r="E15" s="167"/>
      <c r="F15" s="46">
        <f>SUMIF(C8:C14,"2015",F8:F14)</f>
        <v>105333.33333333333</v>
      </c>
      <c r="G15" s="47" t="s">
        <v>0</v>
      </c>
      <c r="H15" s="26"/>
    </row>
    <row r="16" spans="1:8" s="148" customFormat="1" x14ac:dyDescent="0.25">
      <c r="A16" s="26"/>
      <c r="B16" s="107" t="s">
        <v>130</v>
      </c>
      <c r="C16" s="168"/>
      <c r="D16" s="169"/>
      <c r="E16" s="170"/>
      <c r="F16" s="46">
        <f>SUMIF(C8:C14,"2016",F8:F14)</f>
        <v>121333.33333333333</v>
      </c>
      <c r="G16" s="47" t="s">
        <v>0</v>
      </c>
      <c r="H16" s="26"/>
    </row>
    <row r="17" spans="1:8" s="148" customFormat="1" x14ac:dyDescent="0.25">
      <c r="A17" s="26"/>
      <c r="B17" s="50" t="s">
        <v>36</v>
      </c>
      <c r="C17" s="171"/>
      <c r="D17" s="172"/>
      <c r="E17" s="172"/>
      <c r="F17" s="48">
        <f>F15+F16</f>
        <v>226666.66666666666</v>
      </c>
      <c r="G17" s="49" t="s">
        <v>0</v>
      </c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173"/>
      <c r="G20" s="173"/>
      <c r="H20" s="26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t="12" hidden="1" customHeight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Vildbjerg Vandværk Amba</v>
      </c>
      <c r="B1" s="56"/>
      <c r="C1" s="56"/>
      <c r="D1" s="176"/>
      <c r="E1" s="56"/>
    </row>
    <row r="2" spans="1:5" x14ac:dyDescent="0.25">
      <c r="A2" s="220" t="str">
        <f>'1. Forside'!A2</f>
        <v>V210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206" t="s">
        <v>186</v>
      </c>
      <c r="C8" s="51">
        <v>4000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39000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190</v>
      </c>
      <c r="C12" s="178"/>
      <c r="D12" s="179"/>
      <c r="E12" s="56"/>
    </row>
    <row r="13" spans="1:5" x14ac:dyDescent="0.25">
      <c r="A13" s="56"/>
      <c r="B13" s="53" t="s">
        <v>189</v>
      </c>
      <c r="C13" s="180">
        <v>3918000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3918000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21000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50000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71000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3919458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3654852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264606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2015-05-11T13:46:52Z</cp:lastPrinted>
  <dcterms:created xsi:type="dcterms:W3CDTF">2014-01-17T08:54:17Z</dcterms:created>
  <dcterms:modified xsi:type="dcterms:W3CDTF">2015-09-25T07:50:06Z</dcterms:modified>
</cp:coreProperties>
</file>