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C6" i="16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<sst xmlns="http://schemas.openxmlformats.org/spreadsheetml/2006/main" count="109" uniqueCount="74">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</sst>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8821975.950708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14277.690399999999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127436.79333333333</v>
      </c>
      <c r="C4" t="s">
        <v>11</v>
      </c>
    </row>
    <row r="5" spans="1:3" s="26" customFormat="1" x14ac:dyDescent="0.25">
      <c r="A5" s="3" t="s">
        <v>12</v>
      </c>
      <c r="B5" s="48">
        <f>SUM(B2:B4)</f>
        <v>8963690.4344413336</v>
      </c>
      <c r="C5" s="62" t="s">
        <v>11</v>
      </c>
    </row>
    <row r="6" spans="1:3" x14ac:dyDescent="0.25">
      <c r="A6" s="47" t="s">
        <v>0</v>
      </c>
      <c r="B6" s="38">
        <f>Investeringer!E3</f>
        <v>4452235.3038181653</v>
      </c>
      <c r="C6" s="23" t="s">
        <v>11</v>
      </c>
    </row>
    <row r="7" spans="1:3" x14ac:dyDescent="0.25">
      <c r="A7" s="4" t="s">
        <v>1</v>
      </c>
      <c r="B7" s="35">
        <f>Investeringer!F3</f>
        <v>774088.60093643842</v>
      </c>
      <c r="C7" t="s">
        <v>11</v>
      </c>
    </row>
    <row r="8" spans="1:3" x14ac:dyDescent="0.25">
      <c r="A8" s="4" t="s">
        <v>2</v>
      </c>
      <c r="B8" s="35">
        <f>Investeringer!G3</f>
        <v>69000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488440.74899200001</v>
      </c>
      <c r="C9" t="s">
        <v>11</v>
      </c>
    </row>
    <row r="10" spans="1:3" s="22" customFormat="1" x14ac:dyDescent="0.25">
      <c r="A10" s="3" t="s">
        <v>47</v>
      </c>
      <c r="B10" s="48">
        <f>SUM(B6:B9)</f>
        <v>5783764.6537466031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10463568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10463568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25211023.088187937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25434184.509698573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9578745</v>
      </c>
      <c r="C2" s="49">
        <v>0</v>
      </c>
      <c r="D2" s="49">
        <f>B2+C2</f>
        <v>9578745</v>
      </c>
      <c r="E2" s="50">
        <f>D2</f>
        <v>9578745</v>
      </c>
      <c r="F2" s="49">
        <v>8977041.3526693434</v>
      </c>
      <c r="G2" s="49">
        <v>0</v>
      </c>
      <c r="H2" s="49">
        <f>F2-G2</f>
        <v>8977041.3526693434</v>
      </c>
      <c r="I2" s="49">
        <f>AVERAGEIF(E2:E4,"&lt;&gt;0")</f>
        <v>8821975.950708</v>
      </c>
      <c r="J2" s="49">
        <v>6261337.2318893522</v>
      </c>
      <c r="K2" s="39">
        <f>IF(H2&gt;I2,IF(I2&gt;J2,I2,J2),H2)</f>
        <v>8821975.950708</v>
      </c>
    </row>
    <row r="3" spans="1:11" s="23" customFormat="1" x14ac:dyDescent="0.25">
      <c r="A3" s="28">
        <v>2014</v>
      </c>
      <c r="B3" s="49">
        <v>8308985</v>
      </c>
      <c r="C3" s="49"/>
      <c r="D3" s="49">
        <f t="shared" ref="D3:D4" si="0">B3+C3</f>
        <v>8308985</v>
      </c>
      <c r="E3" s="50">
        <f>D3*Pristalsregulering!C7</f>
        <v>8315632.1879999992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8438127</v>
      </c>
      <c r="C4" s="49"/>
      <c r="D4" s="49">
        <f t="shared" si="0"/>
        <v>8438127</v>
      </c>
      <c r="E4" s="50">
        <f>D4*Pristalsregulering!$C$6*Pristalsregulering!$C$7</f>
        <v>8571550.664123999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4" customWidth="1"/>
    <col min="5" max="5" width="30.7109375" style="55" customWidth="1"/>
    <col min="6" max="6" width="9.140625" hidden="1" customWidth="1"/>
    <col min="110" max="110" width="9.140625" hidden="1"/>
    <col min="118" max="118" width="9.140625" hidden="1"/>
    <col min="222" max="222" width="9.140625" hidden="1"/>
    <col min="230" max="230" width="9.140625" hidden="1"/>
    <col min="334" max="334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81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2" t="s">
        <v>22</v>
      </c>
      <c r="E2" s="53" t="s">
        <v>23</v>
      </c>
    </row>
    <row r="3" spans="1:5" s="22" customFormat="1" x14ac:dyDescent="0.25">
      <c r="A3" s="28">
        <v>2016</v>
      </c>
      <c r="B3" s="72"/>
      <c r="C3" s="45">
        <f>B3</f>
        <v>0</v>
      </c>
      <c r="D3" s="83">
        <f>IF(C4=0,0,AVERAGEIF(C4:C6,"&lt;&gt;0"))+C3</f>
        <v>14277.690399999999</v>
      </c>
      <c r="E3" s="57">
        <f>SUM(D3:D3)</f>
        <v>14277.690399999999</v>
      </c>
    </row>
    <row r="4" spans="1:5" x14ac:dyDescent="0.25">
      <c r="A4" s="28">
        <v>2015</v>
      </c>
      <c r="B4" s="35">
        <v>14318</v>
      </c>
      <c r="C4" s="45">
        <f>B4</f>
        <v>14318</v>
      </c>
      <c r="D4" s="83"/>
      <c r="E4" s="54"/>
    </row>
    <row r="5" spans="1:5" x14ac:dyDescent="0.25">
      <c r="A5" s="28">
        <v>2014</v>
      </c>
      <c r="B5" s="35">
        <v>14226</v>
      </c>
      <c r="C5" s="45">
        <f>B5*Pristalsregulering!$C$7</f>
        <v>14237.380799999999</v>
      </c>
      <c r="D5" s="83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83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53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21000</v>
      </c>
      <c r="C3" s="42">
        <v>129400</v>
      </c>
      <c r="D3" s="42">
        <v>0</v>
      </c>
      <c r="E3" s="41">
        <f>B3</f>
        <v>21000</v>
      </c>
      <c r="F3" s="42">
        <f t="shared" ref="F3:G3" si="0">C3</f>
        <v>129400</v>
      </c>
      <c r="G3" s="43">
        <f t="shared" si="0"/>
        <v>0</v>
      </c>
      <c r="H3" s="44">
        <f>IF(E3=0,0,AVERAGEIF(E3:E5,"&lt;&gt;0"))+IF(F3=0,0,AVERAGEIF(F3:F5,"&lt;&gt;0"))+IF(G3=0,0,AVERAGEIF(G3:G5,"&lt;&gt;0"))</f>
        <v>127436.79333333333</v>
      </c>
    </row>
    <row r="4" spans="1:8" x14ac:dyDescent="0.25">
      <c r="A4" s="31">
        <v>2014</v>
      </c>
      <c r="B4" s="41">
        <v>17000</v>
      </c>
      <c r="C4" s="42">
        <v>98000</v>
      </c>
      <c r="D4" s="42">
        <v>0</v>
      </c>
      <c r="E4" s="41">
        <f>B4*Pristalsregulering!$C$7</f>
        <v>17013.599999999999</v>
      </c>
      <c r="F4" s="42">
        <f>C4*Pristalsregulering!$C$7</f>
        <v>98078.399999999994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21000</v>
      </c>
      <c r="C5" s="42">
        <v>94000</v>
      </c>
      <c r="D5" s="42">
        <v>0</v>
      </c>
      <c r="E5" s="41">
        <f>B5*Pristalsregulering!$C$7*Pristalsregulering!$C$6</f>
        <v>21332.051999999996</v>
      </c>
      <c r="F5" s="42">
        <f>C5*Pristalsregulering!$C$7*Pristalsregulering!$C$6</f>
        <v>95486.327999999994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4089500.8139616884</v>
      </c>
      <c r="C3" s="38">
        <v>757307.45666666678</v>
      </c>
      <c r="D3" s="40">
        <v>69000</v>
      </c>
      <c r="E3" s="35">
        <f>B3*Pristalsregulering!C2*Pristalsregulering!C3*Pristalsregulering!C4*Pristalsregulering!C5*Pristalsregulering!C6*Pristalsregulering!C7</f>
        <v>4452235.3038181653</v>
      </c>
      <c r="F3" s="35">
        <v>774088.60093643842</v>
      </c>
      <c r="G3" s="35">
        <f>D3</f>
        <v>69000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54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416497</v>
      </c>
      <c r="D3" s="38">
        <v>0</v>
      </c>
      <c r="E3" s="40">
        <v>0</v>
      </c>
      <c r="F3" s="38">
        <f>B3</f>
        <v>0</v>
      </c>
      <c r="G3" s="38">
        <f>C3</f>
        <v>416497</v>
      </c>
      <c r="H3" s="38">
        <f>D3</f>
        <v>0</v>
      </c>
      <c r="I3" s="40">
        <f>E3</f>
        <v>0</v>
      </c>
      <c r="J3" s="42">
        <f>AVERAGE(F3:F5)</f>
        <v>71943.748991999993</v>
      </c>
      <c r="K3" s="42">
        <f>G3</f>
        <v>416497</v>
      </c>
      <c r="L3" s="43">
        <f>AVERAGE(H3:H5)+AVERAGE(I3:I5)</f>
        <v>0</v>
      </c>
      <c r="M3" s="44">
        <f>SUM(J3:L3)</f>
        <v>488440.74899200001</v>
      </c>
      <c r="N3" s="23"/>
    </row>
    <row r="4" spans="1:14" x14ac:dyDescent="0.25">
      <c r="A4" s="28">
        <v>2014</v>
      </c>
      <c r="B4" s="45">
        <v>39000</v>
      </c>
      <c r="C4" s="38">
        <v>410735</v>
      </c>
      <c r="D4" s="38">
        <v>0</v>
      </c>
      <c r="E4" s="40">
        <v>0</v>
      </c>
      <c r="F4" s="38">
        <f>IF(B4="","",B4*Pristalsregulering!$C$7)</f>
        <v>39031.199999999997</v>
      </c>
      <c r="G4" s="38">
        <f>IF(C4="","",C4*Pristalsregulering!$C$7)</f>
        <v>411063.58799999999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174048</v>
      </c>
      <c r="C5" s="38">
        <v>258364</v>
      </c>
      <c r="D5" s="38">
        <v>0</v>
      </c>
      <c r="E5" s="40">
        <v>0</v>
      </c>
      <c r="F5" s="38">
        <f>IF(B5="","",B5*Pristalsregulering!$C$7*Pristalsregulering!$C$6)</f>
        <v>176800.04697599995</v>
      </c>
      <c r="G5" s="38">
        <f>IF(C5="","",C5*Pristalsregulering!$C$7*Pristalsregulering!$C$6)</f>
        <v>262449.25156799995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34194</v>
      </c>
      <c r="E2" s="42">
        <v>0</v>
      </c>
      <c r="F2" s="42">
        <v>0</v>
      </c>
      <c r="G2" s="42">
        <v>10396851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10463568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2016-11-11T16:15:47Z</dcterms:modified>
</cp:coreProperties>
</file>