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7" i="2" l="1"/>
  <c r="F9" i="7" l="1"/>
  <c r="F10" i="7"/>
  <c r="F11" i="7"/>
  <c r="F12" i="7"/>
  <c r="F13" i="7"/>
  <c r="F14" i="7"/>
  <c r="F15" i="7"/>
  <c r="F16" i="7"/>
  <c r="F17" i="7"/>
  <c r="F18" i="7"/>
  <c r="F9" i="2" l="1"/>
  <c r="F10" i="2"/>
  <c r="F11" i="2"/>
  <c r="F12" i="2"/>
  <c r="F13" i="2"/>
  <c r="F14" i="2"/>
  <c r="F15" i="2"/>
  <c r="F16" i="2"/>
  <c r="E31" i="19" l="1"/>
  <c r="C36" i="19" l="1"/>
  <c r="E36" i="19" s="1"/>
  <c r="F20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3" l="1"/>
  <c r="C22" i="8" s="1"/>
  <c r="C14" i="16"/>
  <c r="C8" i="8" s="1"/>
  <c r="C9" i="9"/>
  <c r="C15" i="8" s="1"/>
  <c r="C12" i="8"/>
  <c r="E29" i="19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19" i="7" s="1"/>
  <c r="C9" i="10" l="1"/>
  <c r="C15" i="11" l="1"/>
  <c r="C28" i="8" s="1"/>
  <c r="C14" i="4"/>
  <c r="C26" i="8" s="1"/>
  <c r="C26" i="3"/>
  <c r="C24" i="8" s="1"/>
  <c r="F21" i="7"/>
  <c r="C18" i="8" s="1"/>
  <c r="C20" i="3"/>
  <c r="C23" i="8" s="1"/>
  <c r="C9" i="3"/>
  <c r="C21" i="8" s="1"/>
  <c r="C8" i="4"/>
  <c r="C25" i="8" s="1"/>
  <c r="C10" i="10"/>
  <c r="C17" i="8" s="1"/>
  <c r="F19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<sst xmlns="http://schemas.openxmlformats.org/spreadsheetml/2006/main" count="382" uniqueCount="199">
  <si>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</si>
  <si>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</si>
  <si>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</si>
  <si>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</si>
  <si>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</si>
  <si>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</si>
  <si>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</si>
  <si>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</si>
  <si>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</si>
  <si>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</si>
  <si>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</si>
  <si>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</si>
  <si>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</si>
  <si>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</si>
  <si>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</si>
  <si>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</si>
  <si>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</si>
  <si>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</si>
  <si>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</si>
  <si>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</si>
  <si>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</si>
  <si>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</si>
  <si>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</si>
  <si>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</si>
  <si>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</si>
  <si>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</si>
  <si>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</si>
  <si>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</si>
  <si>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</si>
  <si>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</si>
  <si>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</si>
  <si>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</si>
  <si>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</si>
  <si>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</si>
  <si>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</si>
  <si>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</si>
  <si>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</si>
  <si>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</si>
  <si>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</si>
  <si>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</si>
  <si>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</si>
  <si>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</si>
  <si>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</si>
  <si>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</si>
  <si>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</si>
  <si>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</si>
  <si>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</si>
  <si>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</si>
  <si>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</si>
  <si>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</si>
  <si>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</si>
  <si>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</si>
  <si>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</si>
  <si>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</si>
  <si>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</si>
  <si>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</si>
  <si>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</si>
  <si>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</si>
  <si>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</si>
  <si>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</si>
  <si>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</si>
  <si>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</si>
  <si>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</si>
  <si>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</si>
  <si>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</si>
  <si>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</si>
  <si>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</si>
  <si>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</si>
  <si>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</si>
  <si>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</si>
  <si>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</si>
  <si>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</si>
  <si>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</si>
  <si>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</si>
  <si>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</si>
  <si>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</si>
  <si>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</si>
  <si>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</si>
  <si>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</si>
  <si>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</si>
  <si>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</si>
  <si>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</si>
  <si>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</si>
  <si>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</si>
  <si>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</si>
  <si>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</si>
  <si>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</si>
  <si>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</si>
  <si>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</si>
  <si>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</si>
  <si>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</si>
  <si>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</si>
  <si>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</si>
  <si>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</si>
  <si>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</si>
  <si>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</si>
  <si>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</si>
  <si>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</si>
  <si>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</si>
  <si>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</si>
  <si>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</si>
  <si>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</si>
  <si>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</si>
  <si>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</si>
  <si>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</si>
  <si>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</si>
  <si>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</si>
  <si>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</si>
  <si>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</si>
  <si>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</si>
  <si>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</si>
  <si>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</si>
  <si>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</si>
  <si>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</si>
  <si>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</si>
  <si>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</si>
  <si>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</si>
  <si>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</si>
  <si>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</si>
  <si>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</si>
  <si>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</si>
  <si>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</si>
  <si>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</si>
  <si>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</si>
  <si>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</si>
  <si>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</si>
  <si>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</si>
  <si>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</si>
  <si>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</si>
  <si>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</si>
  <si>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</si>
  <si>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</si>
  <si>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</si>
  <si>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</si>
  <si>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</si>
  <si>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</si>
  <si>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</si>
  <si>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</si>
  <si>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</si>
  <si>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</si>
  <si>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</si>
  <si>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</si>
  <si>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</si>
  <si>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</si>
  <si>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</si>
  <si>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</si>
  <si>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</si>
  <si>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</si>
  <si>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</si>
  <si>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</si>
  <si>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</si>
  <si>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</si>
  <si>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</si>
  <si>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</si>
  <si>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</si>
  <si>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</si>
  <si>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</si>
  <si>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</si>
  <si>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</si>
  <si>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</si>
  <si>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</si>
  <si>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</si>
  <si>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</si>
  <si>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</si>
  <si>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</si>
  <si>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</si>
  <si>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</si>
  <si>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</si>
  <si>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</si>
  <si>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</si>
  <si>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</si>
  <si>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</si>
  <si>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</si>
  <si>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</si>
  <si>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</si>
  <si>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</si>
  <si>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</si>
  <si>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</si>
  <si>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</si>
  <si>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</si>
  <si>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</si>
  <si>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Ø 50mm &lt; Ledningsnet ≤ Ø110 mm</t>
  </si>
  <si>
    <t>Ø110 mm &lt; Ledningsnet ≤ Ø 250 mm</t>
  </si>
  <si>
    <t>Køretøjer, personbil</t>
  </si>
  <si>
    <t xml:space="preserve">Afregningsmålere, mekaniske </t>
  </si>
  <si>
    <t>Etageareal vandbehandlingsbygning</t>
  </si>
  <si>
    <t>Inspektionsbrønd, Konstruktioner</t>
  </si>
  <si>
    <t>Ventiler på ledningsnet ≤ Ø50 mm</t>
  </si>
  <si>
    <t>Værksted</t>
  </si>
  <si>
    <t>Skyllevandsbehandling, inkl. UV-filter mv., SRO</t>
  </si>
  <si>
    <t>Ledningsnet ≤ Ø50 mm</t>
  </si>
  <si>
    <t>Ejendomsskatter</t>
  </si>
  <si>
    <t>Filteranlæg, åbne filtre, enkelt filtrering, konstruktioner</t>
  </si>
  <si>
    <t>Rentvandsbeholder element</t>
  </si>
  <si>
    <t>Vordingborg Vand AS</t>
  </si>
  <si>
    <t>V212</t>
  </si>
  <si>
    <r>
      <t xml:space="preserve">Afgift for ledningsført vand </t>
    </r>
    <r>
      <rPr>
        <sz val="10"/>
        <color rgb="FFFF0000"/>
        <rFont val="Times New Roman"/>
        <family val="1"/>
      </rPr>
      <t/>
    </r>
  </si>
  <si>
    <t>Tillæg for afgift for ledningsført vand i 2016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</si>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</sst>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6" fillId="0" borderId="22" xfId="0" applyNumberFormat="1" applyFont="1" applyFill="1" applyBorder="1" applyAlignment="1" applyProtection="1">
      <alignment horizontal="right" wrapText="1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8" t="s">
        <v>58</v>
      </c>
      <c r="E8" s="228"/>
      <c r="F8" s="228"/>
      <c r="G8" s="123"/>
      <c r="H8" s="123"/>
      <c r="I8" s="123"/>
    </row>
    <row r="9" spans="1:9" x14ac:dyDescent="0.25">
      <c r="A9" s="121"/>
      <c r="B9" s="121"/>
      <c r="C9" s="121"/>
      <c r="D9" s="239" t="s">
        <v>106</v>
      </c>
      <c r="E9" s="239"/>
      <c r="F9" s="239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9" t="s">
        <v>59</v>
      </c>
      <c r="E13" s="229"/>
      <c r="F13" s="229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0" t="s">
        <v>60</v>
      </c>
      <c r="E16" s="231"/>
      <c r="F16" s="232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3" t="s">
        <v>128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6" t="s">
        <v>44</v>
      </c>
      <c r="E19" s="237"/>
      <c r="F19" s="23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6" t="s">
        <v>61</v>
      </c>
      <c r="E20" s="237"/>
      <c r="F20" s="23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6" t="s">
        <v>87</v>
      </c>
      <c r="E21" s="237"/>
      <c r="F21" s="23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6" t="s">
        <v>62</v>
      </c>
      <c r="E22" s="237"/>
      <c r="F22" s="23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5" t="s">
        <v>42</v>
      </c>
      <c r="E23" s="256"/>
      <c r="F23" s="25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2" t="s">
        <v>63</v>
      </c>
      <c r="E24" s="253"/>
      <c r="F24" s="25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9" t="s">
        <v>43</v>
      </c>
      <c r="E25" s="250"/>
      <c r="F25" s="25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6" t="s">
        <v>64</v>
      </c>
      <c r="E26" s="247"/>
      <c r="F26" s="24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0" t="s">
        <v>137</v>
      </c>
      <c r="E27" s="241"/>
      <c r="F27" s="242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3" t="s">
        <v>138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Vordingborg Vand AS</v>
      </c>
      <c r="B1" s="56"/>
      <c r="C1" s="56"/>
      <c r="D1" s="56"/>
      <c r="E1" s="56"/>
    </row>
    <row r="2" spans="1:5" x14ac:dyDescent="0.25">
      <c r="A2" s="220" t="str">
        <f>'1. Forside'!A2</f>
        <v>V212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Vordingborg Vand AS</v>
      </c>
      <c r="B1" s="26"/>
      <c r="C1" s="26"/>
      <c r="D1" s="26"/>
      <c r="E1" s="26"/>
    </row>
    <row r="2" spans="1:5" x14ac:dyDescent="0.25">
      <c r="A2" s="221" t="str">
        <f>'1. Forside'!A2</f>
        <v>V212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176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990000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1083343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1190000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-106657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Vordingborg Vand AS</v>
      </c>
      <c r="B1" s="26"/>
      <c r="C1" s="26"/>
      <c r="D1" s="26"/>
      <c r="E1" s="26"/>
    </row>
    <row r="2" spans="1:5" x14ac:dyDescent="0.25">
      <c r="A2" s="221" t="str">
        <f>'1. Forside'!A2</f>
        <v>V212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177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2218075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2218075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Vordingborg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178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20966176.570494998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4221608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342770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188263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170833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4923474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168400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168400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192081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-879898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-2610152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-1793905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-5283955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19089421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19089421</v>
      </c>
      <c r="D36" s="79" t="s">
        <v>0</v>
      </c>
      <c r="E36" s="10">
        <f>-C36</f>
        <v>-19089421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1876755.5704949982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Vordingborg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179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1047442</v>
      </c>
      <c r="F7" s="222" t="s">
        <v>0</v>
      </c>
      <c r="G7" s="223">
        <v>946291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192081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1047442</v>
      </c>
      <c r="F11" s="226" t="s">
        <v>0</v>
      </c>
      <c r="G11" s="55">
        <f>E11+G7-G8-G9</f>
        <v>1801652</v>
      </c>
      <c r="H11" s="226" t="s">
        <v>0</v>
      </c>
      <c r="I11" s="55">
        <f>G11+I7-I8-I9</f>
        <v>1801652</v>
      </c>
      <c r="J11" s="226" t="s">
        <v>0</v>
      </c>
      <c r="K11" s="55">
        <f>K7-K8-K9+K10+I11</f>
        <v>1801652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3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Vordingborg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8029002.1404412165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-30510.208133676624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-401450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7597041.9323075395</v>
      </c>
      <c r="D13" s="79" t="s">
        <v>0</v>
      </c>
      <c r="E13" s="6">
        <f>C13</f>
        <v>7597041.9323075395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3967539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investeringer'!F19</f>
        <v>652941.17333333334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-134902.15333333338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investeringer'!F21</f>
        <v>302833.33333333337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4788411.3533333335</v>
      </c>
      <c r="D19" s="79" t="s">
        <v>0</v>
      </c>
      <c r="E19" s="8">
        <f>C19</f>
        <v>4788411.3533333335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105000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5500000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59000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-259135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990000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-106657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6288208</v>
      </c>
      <c r="D29" s="79" t="s">
        <v>0</v>
      </c>
      <c r="E29" s="6">
        <f>C29</f>
        <v>6288208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1876755.5704949982</v>
      </c>
      <c r="D33" s="79" t="s">
        <v>0</v>
      </c>
      <c r="E33" s="12">
        <f>C33</f>
        <v>1876755.5704949982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20550416.856135871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871857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23.570857211831608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17.262483246835057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Vordingborg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8029002.1404412165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8029002.1404412165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8029002.1404412165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-30510.208133676624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Vordingborg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4850320.1930405386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7998491.9323075395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8029002.1404412165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1975134.5265485393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401450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Vordingborg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170269956.99952188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3967539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3967539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Vordingborg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192</v>
      </c>
      <c r="C8" s="30">
        <v>2014</v>
      </c>
      <c r="D8" s="31">
        <v>50</v>
      </c>
      <c r="E8" s="32">
        <v>42462</v>
      </c>
      <c r="F8" s="34">
        <f t="shared" ref="F8" si="0">E8/D8</f>
        <v>849.24</v>
      </c>
      <c r="G8" s="35" t="s">
        <v>0</v>
      </c>
      <c r="H8" s="26"/>
    </row>
    <row r="9" spans="1:8" s="148" customFormat="1" x14ac:dyDescent="0.25">
      <c r="A9" s="26"/>
      <c r="B9" s="29" t="s">
        <v>193</v>
      </c>
      <c r="C9" s="30">
        <v>2014</v>
      </c>
      <c r="D9" s="31">
        <v>50</v>
      </c>
      <c r="E9" s="32">
        <v>473266</v>
      </c>
      <c r="F9" s="34">
        <f t="shared" ref="F9:F16" si="1">E9/D9</f>
        <v>9465.32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>
        <v>2014</v>
      </c>
      <c r="D10" s="31">
        <v>30</v>
      </c>
      <c r="E10" s="227">
        <v>703610</v>
      </c>
      <c r="F10" s="34">
        <f t="shared" si="1"/>
        <v>23453.666666666668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>
        <v>2014</v>
      </c>
      <c r="D11" s="31">
        <v>30</v>
      </c>
      <c r="E11" s="227">
        <v>592646</v>
      </c>
      <c r="F11" s="34">
        <f t="shared" si="1"/>
        <v>19754.866666666665</v>
      </c>
      <c r="G11" s="35" t="s">
        <v>0</v>
      </c>
      <c r="H11" s="26"/>
    </row>
    <row r="12" spans="1:8" s="148" customFormat="1" x14ac:dyDescent="0.25">
      <c r="A12" s="26"/>
      <c r="B12" s="29" t="s">
        <v>181</v>
      </c>
      <c r="C12" s="30">
        <v>2014</v>
      </c>
      <c r="D12" s="31">
        <v>75</v>
      </c>
      <c r="E12" s="227">
        <v>266362</v>
      </c>
      <c r="F12" s="34">
        <f t="shared" si="1"/>
        <v>3551.4933333333333</v>
      </c>
      <c r="G12" s="35" t="s">
        <v>0</v>
      </c>
      <c r="H12" s="26"/>
    </row>
    <row r="13" spans="1:8" s="148" customFormat="1" x14ac:dyDescent="0.25">
      <c r="A13" s="26"/>
      <c r="B13" s="29" t="s">
        <v>181</v>
      </c>
      <c r="C13" s="30">
        <v>2014</v>
      </c>
      <c r="D13" s="31">
        <v>75</v>
      </c>
      <c r="E13" s="227">
        <v>75855</v>
      </c>
      <c r="F13" s="34">
        <f t="shared" si="1"/>
        <v>1011.4</v>
      </c>
      <c r="G13" s="35" t="s">
        <v>0</v>
      </c>
      <c r="H13" s="26"/>
    </row>
    <row r="14" spans="1:8" s="148" customFormat="1" x14ac:dyDescent="0.25">
      <c r="A14" s="26"/>
      <c r="B14" s="29" t="s">
        <v>182</v>
      </c>
      <c r="C14" s="30">
        <v>2014</v>
      </c>
      <c r="D14" s="31">
        <v>75</v>
      </c>
      <c r="E14" s="227">
        <v>368716</v>
      </c>
      <c r="F14" s="34">
        <f t="shared" si="1"/>
        <v>4916.2133333333331</v>
      </c>
      <c r="G14" s="35" t="s">
        <v>0</v>
      </c>
      <c r="H14" s="26"/>
    </row>
    <row r="15" spans="1:8" s="148" customFormat="1" x14ac:dyDescent="0.25">
      <c r="A15" s="26"/>
      <c r="B15" s="29" t="s">
        <v>182</v>
      </c>
      <c r="C15" s="30">
        <v>2014</v>
      </c>
      <c r="D15" s="31">
        <v>75</v>
      </c>
      <c r="E15" s="227">
        <v>447628</v>
      </c>
      <c r="F15" s="34">
        <f t="shared" si="1"/>
        <v>5968.373333333333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>
        <v>2014</v>
      </c>
      <c r="D16" s="31">
        <v>5</v>
      </c>
      <c r="E16" s="227">
        <v>282133</v>
      </c>
      <c r="F16" s="34">
        <f t="shared" si="1"/>
        <v>56426.6</v>
      </c>
      <c r="G16" s="35" t="s">
        <v>0</v>
      </c>
      <c r="H16" s="26"/>
    </row>
    <row r="17" spans="1:8" s="148" customFormat="1" x14ac:dyDescent="0.25">
      <c r="A17" s="26"/>
      <c r="B17" s="23" t="s">
        <v>71</v>
      </c>
      <c r="C17" s="158"/>
      <c r="D17" s="158"/>
      <c r="E17" s="158"/>
      <c r="F17" s="36">
        <f>SUM(F8:F16)</f>
        <v>125397.17333333334</v>
      </c>
      <c r="G17" s="37" t="s">
        <v>0</v>
      </c>
      <c r="H17" s="26"/>
    </row>
    <row r="18" spans="1:8" s="148" customFormat="1" x14ac:dyDescent="0.25">
      <c r="A18" s="26"/>
      <c r="B18" s="107" t="s">
        <v>132</v>
      </c>
      <c r="C18" s="159"/>
      <c r="D18" s="159"/>
      <c r="E18" s="159"/>
      <c r="F18" s="66">
        <v>527544</v>
      </c>
      <c r="G18" s="37" t="s">
        <v>0</v>
      </c>
      <c r="H18" s="26"/>
    </row>
    <row r="19" spans="1:8" s="148" customFormat="1" x14ac:dyDescent="0.25">
      <c r="A19" s="26"/>
      <c r="B19" s="39" t="s">
        <v>68</v>
      </c>
      <c r="C19" s="160"/>
      <c r="D19" s="160"/>
      <c r="E19" s="161"/>
      <c r="F19" s="38">
        <f>F17+F18</f>
        <v>652941.17333333334</v>
      </c>
      <c r="G19" s="38" t="s">
        <v>0</v>
      </c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hidden="1" x14ac:dyDescent="0.25"/>
    <row r="24" spans="1:8" s="148" customFormat="1" hidden="1" x14ac:dyDescent="0.25"/>
    <row r="25" spans="1:8" s="148" customFormat="1" hidden="1" x14ac:dyDescent="0.25"/>
    <row r="26" spans="1:8" s="148" customFormat="1" ht="14.45" hidden="1" customHeight="1" x14ac:dyDescent="0.25"/>
    <row r="27" spans="1:8" s="148" customFormat="1" ht="14.4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Vordingborg Vand AS</v>
      </c>
      <c r="B1" s="162"/>
      <c r="C1" s="162"/>
      <c r="D1" s="162"/>
      <c r="E1" s="162"/>
    </row>
    <row r="2" spans="1:5" x14ac:dyDescent="0.25">
      <c r="A2" s="1" t="str">
        <f>'1. Forside'!A2</f>
        <v>V212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72584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313112.50000000006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investeringer'!F17</f>
        <v>125397.17333333334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-134902.15333333338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Vordingborg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186</v>
      </c>
      <c r="C8" s="30">
        <v>2015</v>
      </c>
      <c r="D8" s="31">
        <v>50</v>
      </c>
      <c r="E8" s="32">
        <v>200000</v>
      </c>
      <c r="F8" s="45">
        <f>E8/D8</f>
        <v>4000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75</v>
      </c>
      <c r="E9" s="32">
        <v>500000</v>
      </c>
      <c r="F9" s="45">
        <f t="shared" ref="F9:F18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>
        <v>2015</v>
      </c>
      <c r="D10" s="31">
        <v>75</v>
      </c>
      <c r="E10" s="32">
        <v>100000</v>
      </c>
      <c r="F10" s="45">
        <f t="shared" si="0"/>
        <v>1333.3333333333333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2015</v>
      </c>
      <c r="D11" s="31">
        <v>8</v>
      </c>
      <c r="E11" s="32">
        <v>500000</v>
      </c>
      <c r="F11" s="45">
        <f t="shared" si="0"/>
        <v>62500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>
        <v>2015</v>
      </c>
      <c r="D12" s="31">
        <v>10</v>
      </c>
      <c r="E12" s="32">
        <v>100000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>
        <v>2015</v>
      </c>
      <c r="D13" s="31">
        <v>75</v>
      </c>
      <c r="E13" s="32">
        <v>1400000</v>
      </c>
      <c r="F13" s="45">
        <f t="shared" si="0"/>
        <v>18666.666666666668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>
        <v>2015</v>
      </c>
      <c r="D14" s="31">
        <v>75</v>
      </c>
      <c r="E14" s="32">
        <v>200000</v>
      </c>
      <c r="F14" s="45">
        <f t="shared" si="0"/>
        <v>2666.6666666666665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>
        <v>2015</v>
      </c>
      <c r="D15" s="31">
        <v>75</v>
      </c>
      <c r="E15" s="32">
        <v>1400000</v>
      </c>
      <c r="F15" s="45">
        <f t="shared" si="0"/>
        <v>18666.666666666668</v>
      </c>
      <c r="G15" s="35" t="s">
        <v>0</v>
      </c>
      <c r="H15" s="26"/>
    </row>
    <row r="16" spans="1:8" s="148" customFormat="1" x14ac:dyDescent="0.25">
      <c r="A16" s="26"/>
      <c r="B16" s="29" t="s">
        <v>190</v>
      </c>
      <c r="C16" s="30">
        <v>2016</v>
      </c>
      <c r="D16" s="31">
        <v>75</v>
      </c>
      <c r="E16" s="32">
        <v>3000000</v>
      </c>
      <c r="F16" s="45">
        <f t="shared" si="0"/>
        <v>40000</v>
      </c>
      <c r="G16" s="35" t="s">
        <v>0</v>
      </c>
      <c r="H16" s="26"/>
    </row>
    <row r="17" spans="1:8" s="148" customFormat="1" x14ac:dyDescent="0.25">
      <c r="A17" s="26"/>
      <c r="B17" s="29" t="s">
        <v>185</v>
      </c>
      <c r="C17" s="30">
        <v>2016</v>
      </c>
      <c r="D17" s="31">
        <v>75</v>
      </c>
      <c r="E17" s="32">
        <v>1000000</v>
      </c>
      <c r="F17" s="45">
        <f t="shared" si="0"/>
        <v>13333.333333333334</v>
      </c>
      <c r="G17" s="35" t="s">
        <v>0</v>
      </c>
      <c r="H17" s="26"/>
    </row>
    <row r="18" spans="1:8" s="148" customFormat="1" x14ac:dyDescent="0.25">
      <c r="A18" s="26"/>
      <c r="B18" s="29" t="s">
        <v>184</v>
      </c>
      <c r="C18" s="30">
        <v>2016</v>
      </c>
      <c r="D18" s="31">
        <v>8</v>
      </c>
      <c r="E18" s="32">
        <v>1000000</v>
      </c>
      <c r="F18" s="45">
        <f t="shared" si="0"/>
        <v>125000</v>
      </c>
      <c r="G18" s="35" t="s">
        <v>0</v>
      </c>
      <c r="H18" s="26"/>
    </row>
    <row r="19" spans="1:8" s="148" customFormat="1" x14ac:dyDescent="0.25">
      <c r="A19" s="26"/>
      <c r="B19" s="109" t="s">
        <v>72</v>
      </c>
      <c r="C19" s="165"/>
      <c r="D19" s="166"/>
      <c r="E19" s="167"/>
      <c r="F19" s="46">
        <f>SUMIF(C8:C18,"2015",F8:F18)</f>
        <v>124500.00000000001</v>
      </c>
      <c r="G19" s="47" t="s">
        <v>0</v>
      </c>
      <c r="H19" s="26"/>
    </row>
    <row r="20" spans="1:8" s="148" customFormat="1" x14ac:dyDescent="0.25">
      <c r="A20" s="26"/>
      <c r="B20" s="107" t="s">
        <v>130</v>
      </c>
      <c r="C20" s="168"/>
      <c r="D20" s="169"/>
      <c r="E20" s="170"/>
      <c r="F20" s="46">
        <f>SUMIF(C8:C18,"2016",F8:F18)</f>
        <v>178333.33333333334</v>
      </c>
      <c r="G20" s="47" t="s">
        <v>0</v>
      </c>
      <c r="H20" s="26"/>
    </row>
    <row r="21" spans="1:8" s="148" customFormat="1" x14ac:dyDescent="0.25">
      <c r="A21" s="26"/>
      <c r="B21" s="50" t="s">
        <v>36</v>
      </c>
      <c r="C21" s="171"/>
      <c r="D21" s="172"/>
      <c r="E21" s="172"/>
      <c r="F21" s="48">
        <f>F19+F20</f>
        <v>302833.33333333337</v>
      </c>
      <c r="G21" s="49" t="s">
        <v>0</v>
      </c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173"/>
      <c r="G24" s="173"/>
      <c r="H24" s="26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t="12" hidden="1" customHeight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Vordingborg Vand AS</v>
      </c>
      <c r="B1" s="56"/>
      <c r="C1" s="56"/>
      <c r="D1" s="176"/>
      <c r="E1" s="56"/>
    </row>
    <row r="2" spans="1:5" x14ac:dyDescent="0.25">
      <c r="A2" s="220" t="str">
        <f>'1. Forside'!A2</f>
        <v>V212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191</v>
      </c>
      <c r="C8" s="51">
        <v>72000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105000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197</v>
      </c>
      <c r="C12" s="178"/>
      <c r="D12" s="179"/>
      <c r="E12" s="56"/>
    </row>
    <row r="13" spans="1:5" x14ac:dyDescent="0.25">
      <c r="A13" s="56"/>
      <c r="B13" s="53" t="s">
        <v>196</v>
      </c>
      <c r="C13" s="180">
        <v>5500000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5500000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2" t="s">
        <v>140</v>
      </c>
      <c r="C17" s="263"/>
      <c r="D17" s="264"/>
      <c r="E17" s="56"/>
    </row>
    <row r="18" spans="1:5" x14ac:dyDescent="0.25">
      <c r="A18" s="56"/>
      <c r="B18" s="53" t="s">
        <v>70</v>
      </c>
      <c r="C18" s="51">
        <v>40000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19000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59000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5" t="s">
        <v>141</v>
      </c>
      <c r="C23" s="266"/>
      <c r="D23" s="267"/>
      <c r="E23" s="56"/>
    </row>
    <row r="24" spans="1:5" x14ac:dyDescent="0.25">
      <c r="A24" s="56"/>
      <c r="B24" s="108" t="s">
        <v>142</v>
      </c>
      <c r="C24" s="19">
        <v>5431400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5690535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-259135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2015-05-11T13:46:52Z</cp:lastPrinted>
  <dcterms:created xsi:type="dcterms:W3CDTF">2014-01-17T08:54:17Z</dcterms:created>
  <dcterms:modified xsi:type="dcterms:W3CDTF">2015-09-25T08:08:28Z</dcterms:modified>
</cp:coreProperties>
</file>