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9" i="9"/>
  <c r="C15" i="8" s="1"/>
  <c r="C12" i="8"/>
  <c r="E29" i="19"/>
  <c r="C14" i="3"/>
  <c r="C22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3" i="7" s="1"/>
  <c r="F10" i="7"/>
  <c r="F11" i="7"/>
  <c r="C9" i="12" l="1"/>
  <c r="C31" i="8" s="1"/>
  <c r="E31" i="8" s="1"/>
  <c r="F8" i="2" l="1"/>
  <c r="F8" i="7"/>
  <c r="F12" i="7" s="1"/>
  <c r="F9" i="2" l="1"/>
  <c r="C9" i="10" s="1"/>
  <c r="C15" i="11" l="1"/>
  <c r="C28" i="8" s="1"/>
  <c r="C14" i="4"/>
  <c r="C26" i="8" s="1"/>
  <c r="C26" i="3"/>
  <c r="C24" i="8" s="1"/>
  <c r="F14" i="7"/>
  <c r="C18" i="8" s="1"/>
  <c r="C20" i="3"/>
  <c r="C23" i="8" s="1"/>
  <c r="C9" i="3"/>
  <c r="C21" i="8" s="1"/>
  <c r="C8" i="4"/>
  <c r="C25" i="8" s="1"/>
  <c r="C10" i="10"/>
  <c r="C17" i="8" s="1"/>
  <c r="F11" i="2"/>
  <c r="C16" i="8" s="1"/>
  <c r="C19" i="8" s="1"/>
  <c r="E19" i="8" s="1"/>
  <c r="C29" i="8" l="1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<sst xmlns="http://schemas.openxmlformats.org/spreadsheetml/2006/main" count="355" uniqueCount="192">
  <si>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</si>
  <si>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</si>
  <si>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</si>
  <si>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</si>
  <si>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</si>
  <si>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</si>
  <si>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</si>
  <si>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</si>
  <si>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</si>
  <si>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</si>
  <si>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</si>
  <si>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</si>
  <si>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</si>
  <si>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</si>
  <si>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</si>
  <si>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</si>
  <si>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</si>
  <si>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</si>
  <si>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</si>
  <si>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</si>
  <si>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</si>
  <si>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</si>
  <si>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</si>
  <si>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</si>
  <si>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</si>
  <si>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</si>
  <si>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</si>
  <si>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</si>
  <si>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</si>
  <si>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</si>
  <si>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</si>
  <si>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</si>
  <si>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</si>
  <si>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</si>
  <si>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</si>
  <si>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</si>
  <si>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</si>
  <si>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</si>
  <si>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</si>
  <si>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</si>
  <si>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</si>
  <si>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</si>
  <si>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</si>
  <si>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</si>
  <si>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</si>
  <si>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</si>
  <si>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</si>
  <si>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</si>
  <si>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</si>
  <si>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</si>
  <si>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</si>
  <si>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</si>
  <si>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</si>
  <si>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</si>
  <si>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</si>
  <si>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</si>
  <si>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</si>
  <si>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</si>
  <si>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</si>
  <si>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</si>
  <si>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</si>
  <si>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</si>
  <si>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</si>
  <si>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</si>
  <si>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</si>
  <si>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</si>
  <si>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</si>
  <si>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</si>
  <si>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</si>
  <si>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</si>
  <si>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</si>
  <si>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</si>
  <si>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</si>
  <si>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</si>
  <si>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</si>
  <si>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</si>
  <si>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</si>
  <si>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</si>
  <si>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</si>
  <si>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</si>
  <si>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</si>
  <si>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</si>
  <si>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</si>
  <si>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</si>
  <si>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</si>
  <si>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</si>
  <si>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</si>
  <si>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</si>
  <si>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</si>
  <si>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</si>
  <si>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</si>
  <si>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</si>
  <si>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</si>
  <si>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</si>
  <si>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</si>
  <si>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</si>
  <si>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</si>
  <si>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</si>
  <si>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</si>
  <si>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</si>
  <si>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</si>
  <si>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</si>
  <si>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</si>
  <si>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</si>
  <si>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</si>
  <si>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</si>
  <si>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</si>
  <si>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</si>
  <si>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</si>
  <si>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</si>
  <si>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</si>
  <si>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</si>
  <si>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</si>
  <si>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</si>
  <si>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</si>
  <si>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</si>
  <si>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</si>
  <si>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</si>
  <si>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</si>
  <si>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</si>
  <si>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</si>
  <si>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</si>
  <si>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</si>
  <si>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</si>
  <si>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</si>
  <si>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</si>
  <si>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</si>
  <si>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</si>
  <si>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</si>
  <si>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</si>
  <si>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</si>
  <si>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</si>
  <si>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</si>
  <si>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</si>
  <si>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</si>
  <si>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</si>
  <si>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</si>
  <si>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</si>
  <si>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</si>
  <si>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</si>
  <si>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</si>
  <si>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</si>
  <si>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</si>
  <si>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</si>
  <si>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</si>
  <si>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</si>
  <si>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</si>
  <si>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</si>
  <si>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</si>
  <si>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</si>
  <si>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</si>
  <si>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</si>
  <si>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</si>
  <si>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</si>
  <si>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</si>
  <si>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</si>
  <si>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</si>
  <si>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</si>
  <si>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</si>
  <si>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</si>
  <si>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</si>
  <si>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</si>
  <si>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</si>
  <si>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</si>
  <si>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</si>
  <si>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</si>
  <si>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</si>
  <si>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</si>
  <si>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</si>
  <si>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</si>
  <si>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</si>
  <si>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</si>
  <si>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</si>
  <si>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</si>
  <si>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</si>
  <si>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</si>
  <si>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</si>
  <si>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</si>
  <si>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</si>
  <si>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</si>
  <si>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Grundvandsbeskyttelse</t>
  </si>
  <si>
    <t>Boring (inkl. etablering, forerør, filter og prøvepumpning)</t>
  </si>
  <si>
    <t>Beluftningsanlæg, ren ilt</t>
  </si>
  <si>
    <t>Ø 50mm &lt; Ledningsnet ≤ Ø110 mm</t>
  </si>
  <si>
    <t>Selskabsskatter</t>
  </si>
  <si>
    <t>2014</t>
  </si>
  <si>
    <t>7</t>
  </si>
  <si>
    <t>VSK</t>
  </si>
  <si>
    <t>V213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</si>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</sst>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6" t="s">
        <v>58</v>
      </c>
      <c r="E8" s="226"/>
      <c r="F8" s="226"/>
      <c r="G8" s="123"/>
      <c r="H8" s="123"/>
      <c r="I8" s="123"/>
    </row>
    <row r="9" spans="1:9" x14ac:dyDescent="0.25">
      <c r="A9" s="121"/>
      <c r="B9" s="121"/>
      <c r="C9" s="121"/>
      <c r="D9" s="237" t="s">
        <v>106</v>
      </c>
      <c r="E9" s="237"/>
      <c r="F9" s="23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7" t="s">
        <v>59</v>
      </c>
      <c r="E13" s="227"/>
      <c r="F13" s="22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8" t="s">
        <v>60</v>
      </c>
      <c r="E16" s="229"/>
      <c r="F16" s="230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128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4" t="s">
        <v>44</v>
      </c>
      <c r="E19" s="235"/>
      <c r="F19" s="236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4" t="s">
        <v>61</v>
      </c>
      <c r="E20" s="235"/>
      <c r="F20" s="236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4" t="s">
        <v>87</v>
      </c>
      <c r="E21" s="235"/>
      <c r="F21" s="236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4" t="s">
        <v>62</v>
      </c>
      <c r="E22" s="235"/>
      <c r="F22" s="236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3" t="s">
        <v>42</v>
      </c>
      <c r="E23" s="254"/>
      <c r="F23" s="255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0" t="s">
        <v>63</v>
      </c>
      <c r="E24" s="251"/>
      <c r="F24" s="252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7" t="s">
        <v>43</v>
      </c>
      <c r="E25" s="248"/>
      <c r="F25" s="249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4" t="s">
        <v>64</v>
      </c>
      <c r="E26" s="245"/>
      <c r="F26" s="246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8" t="s">
        <v>137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1" t="s">
        <v>138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3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VSK</v>
      </c>
      <c r="B1" s="56"/>
      <c r="C1" s="56"/>
      <c r="D1" s="56"/>
      <c r="E1" s="56"/>
    </row>
    <row r="2" spans="1:5" x14ac:dyDescent="0.25">
      <c r="A2" s="220" t="str">
        <f>'1. Forside'!A2</f>
        <v>V213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118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180</v>
      </c>
      <c r="C7" s="51">
        <v>280000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280000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VSK</v>
      </c>
      <c r="B1" s="26"/>
      <c r="C1" s="26"/>
      <c r="D1" s="26"/>
      <c r="E1" s="26"/>
    </row>
    <row r="2" spans="1:5" x14ac:dyDescent="0.25">
      <c r="A2" s="221" t="str">
        <f>'1. Forside'!A2</f>
        <v>V213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176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22000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17000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-5053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-5053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VSK</v>
      </c>
      <c r="B1" s="26"/>
      <c r="C1" s="26"/>
      <c r="D1" s="26"/>
      <c r="E1" s="26"/>
    </row>
    <row r="2" spans="1:5" x14ac:dyDescent="0.25">
      <c r="A2" s="221" t="str">
        <f>'1. Forside'!A2</f>
        <v>V213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177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-259682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-259682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VSK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178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1568695.785000287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1160322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1160322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1160322</v>
      </c>
      <c r="D27" s="79" t="s">
        <v>0</v>
      </c>
      <c r="E27" s="10">
        <f>IF(C27&lt;0,0,-C27)</f>
        <v>-1160322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1812448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1812448</v>
      </c>
      <c r="D36" s="79" t="s">
        <v>0</v>
      </c>
      <c r="E36" s="10">
        <f>-C36</f>
        <v>-1812448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-1404074.214999713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VSK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V213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179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84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84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84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8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153" t="s">
        <v>0</v>
      </c>
      <c r="E11" s="55">
        <f>C11+E7-E8-E9</f>
        <v>0</v>
      </c>
      <c r="F11" s="153" t="s">
        <v>0</v>
      </c>
      <c r="G11" s="55">
        <f>E11+G7-G8-G9</f>
        <v>0</v>
      </c>
      <c r="H11" s="153" t="s">
        <v>0</v>
      </c>
      <c r="I11" s="55">
        <f>G11+I7-I8-I9</f>
        <v>0</v>
      </c>
      <c r="J11" s="153" t="s">
        <v>0</v>
      </c>
      <c r="K11" s="55">
        <f>K7-K8-K9+K10+I11</f>
        <v>0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VSK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570397.05857428571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-2167.5088225822856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11293.861759770894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579523.41151147429</v>
      </c>
      <c r="D13" s="79" t="s">
        <v>0</v>
      </c>
      <c r="E13" s="6">
        <f>C13</f>
        <v>579523.41151147429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1160322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189</v>
      </c>
      <c r="C16" s="14">
        <f>'6. Gennemførte investeringer'!F11</f>
        <v>67156.763333333336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37123.94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investeringer'!F14</f>
        <v>27800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1292402.7033333334</v>
      </c>
      <c r="D19" s="79" t="s">
        <v>0</v>
      </c>
      <c r="E19" s="8">
        <f>C19</f>
        <v>1292402.7033333334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210000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25000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39700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-2108856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280000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17000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-5053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-1542209</v>
      </c>
      <c r="D29" s="79" t="s">
        <v>0</v>
      </c>
      <c r="E29" s="6">
        <f>C29</f>
        <v>-1542209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-1404074.214999713</v>
      </c>
      <c r="D33" s="79" t="s">
        <v>0</v>
      </c>
      <c r="E33" s="12">
        <f>C33</f>
        <v>-1404074.214999713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-1074357.1001549053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362576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-2.9631224906086042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-3.0320735519033399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VSK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V213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124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570397.05857428571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570397.05857428571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570397.05857428571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-2167.5088225822856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VSK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579523.41151147429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568229.54975170339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11293.861759770894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570397.05857428571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VSK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122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76096901.673130408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1160322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1160322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VSK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126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181</v>
      </c>
      <c r="C8" s="30" t="s">
        <v>185</v>
      </c>
      <c r="D8" s="31" t="s">
        <v>186</v>
      </c>
      <c r="E8" s="32">
        <v>135685.13</v>
      </c>
      <c r="F8" s="34">
        <f t="shared" ref="F8" si="0">E8/D8</f>
        <v>19383.59</v>
      </c>
      <c r="G8" s="35" t="s">
        <v>0</v>
      </c>
      <c r="H8" s="26"/>
    </row>
    <row r="9" spans="1:8" s="148" customFormat="1" x14ac:dyDescent="0.25">
      <c r="A9" s="26"/>
      <c r="B9" s="23" t="s">
        <v>71</v>
      </c>
      <c r="C9" s="158"/>
      <c r="D9" s="158"/>
      <c r="E9" s="158"/>
      <c r="F9" s="36">
        <f>SUM(F8:F8)</f>
        <v>19383.59</v>
      </c>
      <c r="G9" s="37" t="s">
        <v>0</v>
      </c>
      <c r="H9" s="26"/>
    </row>
    <row r="10" spans="1:8" s="148" customFormat="1" x14ac:dyDescent="0.25">
      <c r="A10" s="26"/>
      <c r="B10" s="107" t="s">
        <v>132</v>
      </c>
      <c r="C10" s="159"/>
      <c r="D10" s="159"/>
      <c r="E10" s="159"/>
      <c r="F10" s="66">
        <v>47773.173333333332</v>
      </c>
      <c r="G10" s="37" t="s">
        <v>0</v>
      </c>
      <c r="H10" s="26"/>
    </row>
    <row r="11" spans="1:8" s="148" customFormat="1" x14ac:dyDescent="0.25">
      <c r="A11" s="26"/>
      <c r="B11" s="39" t="s">
        <v>68</v>
      </c>
      <c r="C11" s="160"/>
      <c r="D11" s="160"/>
      <c r="E11" s="161"/>
      <c r="F11" s="38">
        <f>F9+F10</f>
        <v>67156.763333333336</v>
      </c>
      <c r="G11" s="38" t="s">
        <v>0</v>
      </c>
      <c r="H11" s="26"/>
    </row>
    <row r="12" spans="1:8" s="148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hidden="1" x14ac:dyDescent="0.25"/>
    <row r="16" spans="1:8" s="148" customFormat="1" hidden="1" x14ac:dyDescent="0.25"/>
    <row r="17" s="148" customFormat="1" hidden="1" x14ac:dyDescent="0.25"/>
    <row r="18" s="148" customFormat="1" ht="14.45" hidden="1" customHeight="1" x14ac:dyDescent="0.25"/>
    <row r="19" s="148" customFormat="1" ht="14.45" hidden="1" customHeight="1" x14ac:dyDescent="0.25"/>
    <row r="20" s="148" customFormat="1" ht="1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idden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VSK</v>
      </c>
      <c r="B1" s="162"/>
      <c r="C1" s="162"/>
      <c r="D1" s="162"/>
      <c r="E1" s="162"/>
    </row>
    <row r="2" spans="1:5" x14ac:dyDescent="0.25">
      <c r="A2" s="1" t="str">
        <f>'1. Forside'!A2</f>
        <v>V213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121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1643.24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investeringer'!F9</f>
        <v>19383.59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37123.94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VSK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120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181</v>
      </c>
      <c r="C8" s="30">
        <v>2015</v>
      </c>
      <c r="D8" s="31">
        <v>7</v>
      </c>
      <c r="E8" s="32">
        <v>35000</v>
      </c>
      <c r="F8" s="45">
        <f>E8/D8</f>
        <v>5000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2016</v>
      </c>
      <c r="D9" s="31">
        <v>25</v>
      </c>
      <c r="E9" s="32">
        <v>45000</v>
      </c>
      <c r="F9" s="45">
        <f t="shared" ref="F9" si="0">E9/D9</f>
        <v>1800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>
        <v>2016</v>
      </c>
      <c r="D10" s="31">
        <v>7</v>
      </c>
      <c r="E10" s="32">
        <v>35000</v>
      </c>
      <c r="F10" s="45">
        <f t="shared" ref="F10:F11" si="1">E10/D10</f>
        <v>5000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>
        <v>2016</v>
      </c>
      <c r="D11" s="31">
        <v>75</v>
      </c>
      <c r="E11" s="32">
        <v>1200000</v>
      </c>
      <c r="F11" s="45">
        <f t="shared" si="1"/>
        <v>16000</v>
      </c>
      <c r="G11" s="35" t="s">
        <v>0</v>
      </c>
      <c r="H11" s="26"/>
    </row>
    <row r="12" spans="1:8" s="148" customFormat="1" x14ac:dyDescent="0.25">
      <c r="A12" s="26"/>
      <c r="B12" s="109" t="s">
        <v>72</v>
      </c>
      <c r="C12" s="165"/>
      <c r="D12" s="166"/>
      <c r="E12" s="167"/>
      <c r="F12" s="46">
        <f>SUMIF(C8:C11,"2015",F8:F11)</f>
        <v>5000</v>
      </c>
      <c r="G12" s="47" t="s">
        <v>0</v>
      </c>
      <c r="H12" s="26"/>
    </row>
    <row r="13" spans="1:8" s="148" customFormat="1" x14ac:dyDescent="0.25">
      <c r="A13" s="26"/>
      <c r="B13" s="107" t="s">
        <v>130</v>
      </c>
      <c r="C13" s="168"/>
      <c r="D13" s="169"/>
      <c r="E13" s="170"/>
      <c r="F13" s="46">
        <f>SUMIF(C8:C11,"2016",F8:F11)</f>
        <v>22800</v>
      </c>
      <c r="G13" s="47" t="s">
        <v>0</v>
      </c>
      <c r="H13" s="26"/>
    </row>
    <row r="14" spans="1:8" s="148" customFormat="1" x14ac:dyDescent="0.25">
      <c r="A14" s="26"/>
      <c r="B14" s="50" t="s">
        <v>36</v>
      </c>
      <c r="C14" s="171"/>
      <c r="D14" s="172"/>
      <c r="E14" s="172"/>
      <c r="F14" s="48">
        <f>F12+F13</f>
        <v>27800</v>
      </c>
      <c r="G14" s="49" t="s">
        <v>0</v>
      </c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173"/>
      <c r="G17" s="173"/>
      <c r="H17" s="26"/>
    </row>
    <row r="18" spans="1:8" s="148" customFormat="1" hidden="1" x14ac:dyDescent="0.25">
      <c r="C18" s="174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t="12" hidden="1" customHeight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VSK</v>
      </c>
      <c r="B1" s="56"/>
      <c r="C1" s="56"/>
      <c r="D1" s="176"/>
      <c r="E1" s="56"/>
    </row>
    <row r="2" spans="1:5" x14ac:dyDescent="0.25">
      <c r="A2" s="220" t="str">
        <f>'1. Forside'!A2</f>
        <v>V213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119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35000</v>
      </c>
      <c r="D7" s="181" t="s">
        <v>0</v>
      </c>
      <c r="E7" s="56"/>
    </row>
    <row r="8" spans="1:5" x14ac:dyDescent="0.25">
      <c r="A8" s="56"/>
      <c r="B8" s="206" t="s">
        <v>184</v>
      </c>
      <c r="C8" s="51">
        <v>175000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210000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190</v>
      </c>
      <c r="C12" s="178"/>
      <c r="D12" s="179"/>
      <c r="E12" s="56"/>
    </row>
    <row r="13" spans="1:5" x14ac:dyDescent="0.25">
      <c r="A13" s="56"/>
      <c r="B13" s="53" t="s">
        <v>191</v>
      </c>
      <c r="C13" s="180">
        <v>25000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25000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0" t="s">
        <v>140</v>
      </c>
      <c r="C17" s="261"/>
      <c r="D17" s="262"/>
      <c r="E17" s="56"/>
    </row>
    <row r="18" spans="1:5" x14ac:dyDescent="0.25">
      <c r="A18" s="56"/>
      <c r="B18" s="53" t="s">
        <v>70</v>
      </c>
      <c r="C18" s="51">
        <v>14200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25500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39700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3" t="s">
        <v>141</v>
      </c>
      <c r="C23" s="264"/>
      <c r="D23" s="265"/>
      <c r="E23" s="56"/>
    </row>
    <row r="24" spans="1:5" x14ac:dyDescent="0.25">
      <c r="A24" s="56"/>
      <c r="B24" s="108" t="s">
        <v>142</v>
      </c>
      <c r="C24" s="19">
        <v>284991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2393847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-2108856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2015-06-23T13:12:51Z</cp:lastPrinted>
  <dcterms:created xsi:type="dcterms:W3CDTF">2014-01-17T08:54:17Z</dcterms:created>
  <dcterms:modified xsi:type="dcterms:W3CDTF">2015-10-08T11:36:11Z</dcterms:modified>
</cp:coreProperties>
</file>