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E31" i="19" l="1"/>
  <c r="C36" i="19" l="1"/>
  <c r="E36" i="19" s="1"/>
  <c r="F22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9" i="9"/>
  <c r="C15" i="8" s="1"/>
  <c r="E29" i="19"/>
  <c r="C12" i="8"/>
  <c r="C13" i="3"/>
  <c r="C22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2" l="1"/>
  <c r="F10" i="2"/>
  <c r="F11" i="2"/>
  <c r="C9" i="12" l="1"/>
  <c r="C11" i="12" s="1"/>
  <c r="C31" i="8" s="1"/>
  <c r="E31" i="8" s="1"/>
  <c r="F8" i="2" l="1"/>
  <c r="F8" i="7"/>
  <c r="F21" i="7" s="1"/>
  <c r="F12" i="2" l="1"/>
  <c r="C9" i="10" s="1"/>
  <c r="C15" i="11" l="1"/>
  <c r="C28" i="8" s="1"/>
  <c r="C14" i="4"/>
  <c r="C26" i="8" s="1"/>
  <c r="C25" i="3"/>
  <c r="C24" i="8" s="1"/>
  <c r="F23" i="7"/>
  <c r="C18" i="8" s="1"/>
  <c r="C19" i="3"/>
  <c r="C23" i="8" s="1"/>
  <c r="C8" i="3"/>
  <c r="C21" i="8" s="1"/>
  <c r="C8" i="4"/>
  <c r="C25" i="8" s="1"/>
  <c r="C10" i="10"/>
  <c r="C17" i="8" s="1"/>
  <c r="F14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<sst xmlns="http://schemas.openxmlformats.org/spreadsheetml/2006/main" count="374" uniqueCount="195">
  <si>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</si>
  <si>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</si>
  <si>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</si>
  <si>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</si>
  <si>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</si>
  <si>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</si>
  <si>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</si>
  <si>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</si>
  <si>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</si>
  <si>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</si>
  <si>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</si>
  <si>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</si>
  <si>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</si>
  <si>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</si>
  <si>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</si>
  <si>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</si>
  <si>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</si>
  <si>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</si>
  <si>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</si>
  <si>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</si>
  <si>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</si>
  <si>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</si>
  <si>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</si>
  <si>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</si>
  <si>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</si>
  <si>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</si>
  <si>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</si>
  <si>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</si>
  <si>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</si>
  <si>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</si>
  <si>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</si>
  <si>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</si>
  <si>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</si>
  <si>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</si>
  <si>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</si>
  <si>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</si>
  <si>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</si>
  <si>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</si>
  <si>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</si>
  <si>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</si>
  <si>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</si>
  <si>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</si>
  <si>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</si>
  <si>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</si>
  <si>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</si>
  <si>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</si>
  <si>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</si>
  <si>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</si>
  <si>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</si>
  <si>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</si>
  <si>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</si>
  <si>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</si>
  <si>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</si>
  <si>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</si>
  <si>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</si>
  <si>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</si>
  <si>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</si>
  <si>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</si>
  <si>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</si>
  <si>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</si>
  <si>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</si>
  <si>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</si>
  <si>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</si>
  <si>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</si>
  <si>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</si>
  <si>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</si>
  <si>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</si>
  <si>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</si>
  <si>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</si>
  <si>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</si>
  <si>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</si>
  <si>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</si>
  <si>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</si>
  <si>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</si>
  <si>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</si>
  <si>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</si>
  <si>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</si>
  <si>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</si>
  <si>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</si>
  <si>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</si>
  <si>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</si>
  <si>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</si>
  <si>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</si>
  <si>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</si>
  <si>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</si>
  <si>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</si>
  <si>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</si>
  <si>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</si>
  <si>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</si>
  <si>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</si>
  <si>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</si>
  <si>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</si>
  <si>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</si>
  <si>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</si>
  <si>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</si>
  <si>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</si>
  <si>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</si>
  <si>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</si>
  <si>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</si>
  <si>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</si>
  <si>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</si>
  <si>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</si>
  <si>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</si>
  <si>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</si>
  <si>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</si>
  <si>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</si>
  <si>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</si>
  <si>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</si>
  <si>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</si>
  <si>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</si>
  <si>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</si>
  <si>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</si>
  <si>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</si>
  <si>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</si>
  <si>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</si>
  <si>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</si>
  <si>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</si>
  <si>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</si>
  <si>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</si>
  <si>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</si>
  <si>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</si>
  <si>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</si>
  <si>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</si>
  <si>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</si>
  <si>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</si>
  <si>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</si>
  <si>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</si>
  <si>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</si>
  <si>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</si>
  <si>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</si>
  <si>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</si>
  <si>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</si>
  <si>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</si>
  <si>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</si>
  <si>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</si>
  <si>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</si>
  <si>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</si>
  <si>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</si>
  <si>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</si>
  <si>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</si>
  <si>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</si>
  <si>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</si>
  <si>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</si>
  <si>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</si>
  <si>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</si>
  <si>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</si>
  <si>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</si>
  <si>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</si>
  <si>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</si>
  <si>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</si>
  <si>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</si>
  <si>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</si>
  <si>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</si>
  <si>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</si>
  <si>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</si>
  <si>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</si>
  <si>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</si>
  <si>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</si>
  <si>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</si>
  <si>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</si>
  <si>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</si>
  <si>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</si>
  <si>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</si>
  <si>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</si>
  <si>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</si>
  <si>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</si>
  <si>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</si>
  <si>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</si>
  <si>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</si>
  <si>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</si>
  <si>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</si>
  <si>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</si>
  <si>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</si>
  <si>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</si>
  <si>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</si>
  <si>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</si>
  <si>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</si>
  <si>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</si>
  <si>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</si>
  <si>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</si>
  <si>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Pumpe inkl. stigrør og forerørsforsejlinger mv.</t>
  </si>
  <si>
    <t>Boring (inkl. etablering, forerør, filter og prøvepumpning)</t>
  </si>
  <si>
    <t>Ø 50mm &lt; Ledningsnet ≤ Ø110 mm</t>
  </si>
  <si>
    <t>Afregningsmålere, elektroniske &gt; Ø110 mm</t>
  </si>
  <si>
    <t>Skyllevand-/slamhåndteringsanlæg - jordbassiner</t>
  </si>
  <si>
    <t>SRO-brønd/kvarterbrønd/sektionsbrønd, Mek./EL</t>
  </si>
  <si>
    <t>Sikring, mindre avanceret (hegne, porte), SRO</t>
  </si>
  <si>
    <t>Etageareal vandbehandlingsbygning</t>
  </si>
  <si>
    <t>Skyllevand-/slamhåndteringsanlæg - lukkede betonbeholdere</t>
  </si>
  <si>
    <t>Beluftningsanlæg, ren ilt</t>
  </si>
  <si>
    <t>Tillæg for afgift for ledningsført vand i 2016</t>
  </si>
  <si>
    <t>Afgift for ledningsført vand</t>
  </si>
  <si>
    <t>Aabybro Vand a.m.b.a.</t>
  </si>
  <si>
    <t>V217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</si>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</sst>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192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193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Aabybro Vand a.m.b.a.</v>
      </c>
      <c r="B1" s="56"/>
      <c r="C1" s="56"/>
      <c r="D1" s="56"/>
      <c r="E1" s="56"/>
    </row>
    <row r="2" spans="1:5" x14ac:dyDescent="0.25">
      <c r="A2" s="220" t="str">
        <f>'1. Forside'!A2</f>
        <v>V217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Aabybro Vand a.m.b.a.</v>
      </c>
      <c r="B1" s="26"/>
      <c r="C1" s="26"/>
      <c r="D1" s="26"/>
      <c r="E1" s="26"/>
    </row>
    <row r="2" spans="1:5" x14ac:dyDescent="0.25">
      <c r="A2" s="221" t="str">
        <f>'1. Forside'!A2</f>
        <v>V217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50000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4000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46000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-9661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-19661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Aabybro Vand a.m.b.a.</v>
      </c>
      <c r="B1" s="26"/>
      <c r="C1" s="26"/>
      <c r="D1" s="26"/>
      <c r="E1" s="26"/>
    </row>
    <row r="2" spans="1:5" x14ac:dyDescent="0.25">
      <c r="A2" s="221" t="str">
        <f>'1. Forside'!A2</f>
        <v>V217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-434395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-172805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-261590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-52318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Aabybro Vand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V217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9300417.0861760601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2950414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389775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444986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83229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3868404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764888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764888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-153652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-2960131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-3113783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1519509</v>
      </c>
      <c r="D27" s="79" t="s">
        <v>0</v>
      </c>
      <c r="E27" s="10">
        <f>IF(C27&lt;0,0,-C27)</f>
        <v>-1519509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1093721</v>
      </c>
      <c r="D29" s="79" t="s">
        <v>0</v>
      </c>
      <c r="E29" s="10">
        <f>-C29</f>
        <v>-1093721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6147955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6147955</v>
      </c>
      <c r="D36" s="79" t="s">
        <v>0</v>
      </c>
      <c r="E36" s="10">
        <f>-C36</f>
        <v>-6147955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539232.08617606014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Aabybro Vand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V217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578529</v>
      </c>
      <c r="D7" s="222" t="s">
        <v>0</v>
      </c>
      <c r="E7" s="223">
        <v>321268</v>
      </c>
      <c r="F7" s="222" t="s">
        <v>0</v>
      </c>
      <c r="G7" s="223">
        <v>332996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139072</v>
      </c>
      <c r="D9" s="222" t="s">
        <v>0</v>
      </c>
      <c r="E9" s="224">
        <v>0</v>
      </c>
      <c r="F9" s="222" t="s">
        <v>0</v>
      </c>
      <c r="G9" s="224">
        <v>1093721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439457</v>
      </c>
      <c r="D11" s="226" t="s">
        <v>0</v>
      </c>
      <c r="E11" s="55">
        <f>C11+E7-E8-E9</f>
        <v>760725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Aabybro Vand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V217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2071932.7106658267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-7873.3443005301415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-24345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2039714.3663652965</v>
      </c>
      <c r="D13" s="79" t="s">
        <v>0</v>
      </c>
      <c r="E13" s="6">
        <f>C13</f>
        <v>2039714.3663652965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2752526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194</v>
      </c>
      <c r="C16" s="14">
        <f>'6. Gennemførte investeringer'!F14</f>
        <v>719168.62666666671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148168.17333333337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investeringer'!F23</f>
        <v>66640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3686502.8000000003</v>
      </c>
      <c r="D19" s="79" t="s">
        <v>0</v>
      </c>
      <c r="E19" s="8">
        <f>C19</f>
        <v>3686502.8000000003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omkostninger'!C8</f>
        <v>34000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omkostninger'!C13</f>
        <v>2328030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omkostninger'!C19</f>
        <v>44000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omkostninger'!C25</f>
        <v>-190295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46000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-19661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2242074</v>
      </c>
      <c r="D29" s="79" t="s">
        <v>0</v>
      </c>
      <c r="E29" s="6">
        <f>C29</f>
        <v>2242074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-52318</v>
      </c>
      <c r="D31" s="79" t="s">
        <v>0</v>
      </c>
      <c r="E31" s="10">
        <f>C31</f>
        <v>-52318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539232.08617606014</v>
      </c>
      <c r="D33" s="79" t="s">
        <v>0</v>
      </c>
      <c r="E33" s="12">
        <f>C33</f>
        <v>539232.08617606014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8455205.2525413558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421254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20.071513273562637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14.545085037866361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Aabybro Vand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V217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2071932.7106658267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2071932.7106658267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2071932.7106658267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-7873.3443005301415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Aabybro Vand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V217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1662726.0003093258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2064059.3663652965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2071932.7106658267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97380.837401293858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24345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Aabybro Vand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V217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113657392.23578052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2752526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2752526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Aabybro Vand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V217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>
        <v>2014</v>
      </c>
      <c r="D8" s="31">
        <v>15</v>
      </c>
      <c r="E8" s="32">
        <v>325827</v>
      </c>
      <c r="F8" s="34">
        <f t="shared" ref="F8:F11" si="0">E8/D8</f>
        <v>21721.8</v>
      </c>
      <c r="G8" s="35" t="s">
        <v>0</v>
      </c>
      <c r="H8" s="26"/>
    </row>
    <row r="9" spans="1:8" s="148" customFormat="1" x14ac:dyDescent="0.25">
      <c r="A9" s="26"/>
      <c r="B9" s="29" t="s">
        <v>181</v>
      </c>
      <c r="C9" s="30">
        <v>2014</v>
      </c>
      <c r="D9" s="31">
        <v>30</v>
      </c>
      <c r="E9" s="32">
        <v>2219011</v>
      </c>
      <c r="F9" s="34">
        <f t="shared" si="0"/>
        <v>73967.03333333334</v>
      </c>
      <c r="G9" s="35" t="s">
        <v>0</v>
      </c>
      <c r="H9" s="26"/>
    </row>
    <row r="10" spans="1:8" s="148" customFormat="1" x14ac:dyDescent="0.25">
      <c r="A10" s="26"/>
      <c r="B10" s="29" t="s">
        <v>182</v>
      </c>
      <c r="C10" s="30">
        <v>2014</v>
      </c>
      <c r="D10" s="31">
        <v>75</v>
      </c>
      <c r="E10" s="32">
        <v>193824</v>
      </c>
      <c r="F10" s="34">
        <f t="shared" si="0"/>
        <v>2584.3200000000002</v>
      </c>
      <c r="G10" s="35" t="s">
        <v>0</v>
      </c>
      <c r="H10" s="26"/>
    </row>
    <row r="11" spans="1:8" s="148" customFormat="1" x14ac:dyDescent="0.25">
      <c r="A11" s="26"/>
      <c r="B11" s="29" t="s">
        <v>183</v>
      </c>
      <c r="C11" s="30">
        <v>2014</v>
      </c>
      <c r="D11" s="31">
        <v>10</v>
      </c>
      <c r="E11" s="32">
        <v>353726</v>
      </c>
      <c r="F11" s="34">
        <f t="shared" si="0"/>
        <v>35372.6</v>
      </c>
      <c r="G11" s="35" t="s">
        <v>0</v>
      </c>
      <c r="H11" s="26"/>
    </row>
    <row r="12" spans="1:8" s="148" customFormat="1" x14ac:dyDescent="0.25">
      <c r="A12" s="26"/>
      <c r="B12" s="23" t="s">
        <v>71</v>
      </c>
      <c r="C12" s="158"/>
      <c r="D12" s="158"/>
      <c r="E12" s="158"/>
      <c r="F12" s="36">
        <f>SUM(F8:F11)</f>
        <v>133645.75333333336</v>
      </c>
      <c r="G12" s="37" t="s">
        <v>0</v>
      </c>
      <c r="H12" s="26"/>
    </row>
    <row r="13" spans="1:8" s="148" customFormat="1" x14ac:dyDescent="0.25">
      <c r="A13" s="26"/>
      <c r="B13" s="107" t="s">
        <v>132</v>
      </c>
      <c r="C13" s="159"/>
      <c r="D13" s="159"/>
      <c r="E13" s="159"/>
      <c r="F13" s="66">
        <v>585522.87333333341</v>
      </c>
      <c r="G13" s="37" t="s">
        <v>0</v>
      </c>
      <c r="H13" s="26"/>
    </row>
    <row r="14" spans="1:8" s="148" customFormat="1" x14ac:dyDescent="0.25">
      <c r="A14" s="26"/>
      <c r="B14" s="39" t="s">
        <v>68</v>
      </c>
      <c r="C14" s="160"/>
      <c r="D14" s="160"/>
      <c r="E14" s="161"/>
      <c r="F14" s="38">
        <f>F12+F13</f>
        <v>719168.62666666671</v>
      </c>
      <c r="G14" s="38" t="s">
        <v>0</v>
      </c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hidden="1" x14ac:dyDescent="0.25"/>
    <row r="19" spans="1:8" s="148" customFormat="1" hidden="1" x14ac:dyDescent="0.25"/>
    <row r="20" spans="1:8" s="148" customFormat="1" hidden="1" x14ac:dyDescent="0.25"/>
    <row r="21" spans="1:8" s="148" customFormat="1" ht="14.45" hidden="1" customHeight="1" x14ac:dyDescent="0.25"/>
    <row r="22" spans="1:8" s="148" customFormat="1" ht="14.45" hidden="1" customHeight="1" x14ac:dyDescent="0.25"/>
    <row r="23" spans="1:8" s="148" customFormat="1" ht="1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idden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Aabybro Vand a.m.b.a.</v>
      </c>
      <c r="B1" s="162"/>
      <c r="C1" s="162"/>
      <c r="D1" s="162"/>
      <c r="E1" s="162"/>
    </row>
    <row r="2" spans="1:5" x14ac:dyDescent="0.25">
      <c r="A2" s="1" t="str">
        <f>'1. Forside'!A2</f>
        <v>V217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46230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72893.333333333343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investeringer'!F12</f>
        <v>133645.75333333336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148168.17333333337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3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Aabybro Vand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V217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184</v>
      </c>
      <c r="C8" s="30">
        <v>2015</v>
      </c>
      <c r="D8" s="31">
        <v>50</v>
      </c>
      <c r="E8" s="32">
        <v>47000</v>
      </c>
      <c r="F8" s="45">
        <f>E8/D8</f>
        <v>940</v>
      </c>
      <c r="G8" s="35" t="s">
        <v>0</v>
      </c>
      <c r="H8" s="26"/>
    </row>
    <row r="9" spans="1:8" s="148" customFormat="1" x14ac:dyDescent="0.25">
      <c r="A9" s="26"/>
      <c r="B9" s="29" t="s">
        <v>185</v>
      </c>
      <c r="C9" s="30">
        <v>2015</v>
      </c>
      <c r="D9" s="31">
        <v>15</v>
      </c>
      <c r="E9" s="32">
        <v>100000</v>
      </c>
      <c r="F9" s="45">
        <f t="shared" ref="F9:F20" si="0">E9/D9</f>
        <v>6666.666666666667</v>
      </c>
      <c r="G9" s="35" t="s">
        <v>0</v>
      </c>
      <c r="H9" s="26"/>
    </row>
    <row r="10" spans="1:8" s="148" customFormat="1" x14ac:dyDescent="0.25">
      <c r="A10" s="26"/>
      <c r="B10" s="29" t="s">
        <v>182</v>
      </c>
      <c r="C10" s="30">
        <v>2015</v>
      </c>
      <c r="D10" s="31">
        <v>75</v>
      </c>
      <c r="E10" s="32">
        <v>450000</v>
      </c>
      <c r="F10" s="45">
        <f t="shared" si="0"/>
        <v>6000</v>
      </c>
      <c r="G10" s="35" t="s">
        <v>0</v>
      </c>
      <c r="H10" s="26"/>
    </row>
    <row r="11" spans="1:8" s="148" customFormat="1" x14ac:dyDescent="0.25">
      <c r="A11" s="26"/>
      <c r="B11" s="29" t="s">
        <v>182</v>
      </c>
      <c r="C11" s="30">
        <v>2015</v>
      </c>
      <c r="D11" s="31">
        <v>75</v>
      </c>
      <c r="E11" s="32">
        <v>45000</v>
      </c>
      <c r="F11" s="45">
        <f t="shared" si="0"/>
        <v>600</v>
      </c>
      <c r="G11" s="35" t="s">
        <v>0</v>
      </c>
      <c r="H11" s="26"/>
    </row>
    <row r="12" spans="1:8" s="148" customFormat="1" x14ac:dyDescent="0.25">
      <c r="A12" s="26"/>
      <c r="B12" s="29" t="s">
        <v>186</v>
      </c>
      <c r="C12" s="30">
        <v>2015</v>
      </c>
      <c r="D12" s="31">
        <v>10</v>
      </c>
      <c r="E12" s="32">
        <v>115000</v>
      </c>
      <c r="F12" s="45">
        <f t="shared" si="0"/>
        <v>11500</v>
      </c>
      <c r="G12" s="35" t="s">
        <v>0</v>
      </c>
      <c r="H12" s="26"/>
    </row>
    <row r="13" spans="1:8" s="148" customFormat="1" x14ac:dyDescent="0.25">
      <c r="A13" s="26"/>
      <c r="B13" s="29" t="s">
        <v>187</v>
      </c>
      <c r="C13" s="30">
        <v>2015</v>
      </c>
      <c r="D13" s="31">
        <v>75</v>
      </c>
      <c r="E13" s="32">
        <v>120000</v>
      </c>
      <c r="F13" s="45">
        <f t="shared" si="0"/>
        <v>1600</v>
      </c>
      <c r="G13" s="35" t="s">
        <v>0</v>
      </c>
      <c r="H13" s="26"/>
    </row>
    <row r="14" spans="1:8" s="148" customFormat="1" x14ac:dyDescent="0.25">
      <c r="A14" s="26"/>
      <c r="B14" s="29" t="s">
        <v>182</v>
      </c>
      <c r="C14" s="30">
        <v>2015</v>
      </c>
      <c r="D14" s="31">
        <v>75</v>
      </c>
      <c r="E14" s="32">
        <v>125000</v>
      </c>
      <c r="F14" s="45">
        <f t="shared" si="0"/>
        <v>1666.6666666666667</v>
      </c>
      <c r="G14" s="35" t="s">
        <v>0</v>
      </c>
      <c r="H14" s="26"/>
    </row>
    <row r="15" spans="1:8" s="148" customFormat="1" x14ac:dyDescent="0.25">
      <c r="A15" s="26"/>
      <c r="B15" s="29" t="s">
        <v>188</v>
      </c>
      <c r="C15" s="30">
        <v>2015</v>
      </c>
      <c r="D15" s="31">
        <v>50</v>
      </c>
      <c r="E15" s="32">
        <v>25000</v>
      </c>
      <c r="F15" s="45">
        <f t="shared" si="0"/>
        <v>500</v>
      </c>
      <c r="G15" s="35" t="s">
        <v>0</v>
      </c>
      <c r="H15" s="26"/>
    </row>
    <row r="16" spans="1:8" s="148" customFormat="1" x14ac:dyDescent="0.25">
      <c r="A16" s="26"/>
      <c r="B16" s="29" t="s">
        <v>189</v>
      </c>
      <c r="C16" s="30">
        <v>2015</v>
      </c>
      <c r="D16" s="31">
        <v>25</v>
      </c>
      <c r="E16" s="32">
        <v>175000</v>
      </c>
      <c r="F16" s="45">
        <f t="shared" si="0"/>
        <v>7000</v>
      </c>
      <c r="G16" s="35" t="s">
        <v>0</v>
      </c>
      <c r="H16" s="26"/>
    </row>
    <row r="17" spans="1:8" s="148" customFormat="1" x14ac:dyDescent="0.25">
      <c r="A17" s="26"/>
      <c r="B17" s="29" t="s">
        <v>187</v>
      </c>
      <c r="C17" s="30">
        <v>2015</v>
      </c>
      <c r="D17" s="31">
        <v>75</v>
      </c>
      <c r="E17" s="32">
        <v>15000</v>
      </c>
      <c r="F17" s="45">
        <f t="shared" si="0"/>
        <v>200</v>
      </c>
      <c r="G17" s="35" t="s">
        <v>0</v>
      </c>
      <c r="H17" s="26"/>
    </row>
    <row r="18" spans="1:8" s="148" customFormat="1" x14ac:dyDescent="0.25">
      <c r="A18" s="26"/>
      <c r="B18" s="29" t="s">
        <v>182</v>
      </c>
      <c r="C18" s="30">
        <v>2015</v>
      </c>
      <c r="D18" s="31">
        <v>75</v>
      </c>
      <c r="E18" s="32">
        <v>97500</v>
      </c>
      <c r="F18" s="45">
        <f t="shared" si="0"/>
        <v>1300</v>
      </c>
      <c r="G18" s="35" t="s">
        <v>0</v>
      </c>
      <c r="H18" s="26"/>
    </row>
    <row r="19" spans="1:8" s="148" customFormat="1" x14ac:dyDescent="0.25">
      <c r="A19" s="26"/>
      <c r="B19" s="29" t="s">
        <v>182</v>
      </c>
      <c r="C19" s="30">
        <v>2015</v>
      </c>
      <c r="D19" s="31">
        <v>75</v>
      </c>
      <c r="E19" s="32">
        <v>150000</v>
      </c>
      <c r="F19" s="45">
        <f t="shared" si="0"/>
        <v>2000</v>
      </c>
      <c r="G19" s="35" t="s">
        <v>0</v>
      </c>
      <c r="H19" s="26"/>
    </row>
    <row r="20" spans="1:8" s="148" customFormat="1" x14ac:dyDescent="0.25">
      <c r="A20" s="26"/>
      <c r="B20" s="29" t="s">
        <v>182</v>
      </c>
      <c r="C20" s="30">
        <v>2016</v>
      </c>
      <c r="D20" s="31">
        <v>75</v>
      </c>
      <c r="E20" s="32">
        <v>2000000</v>
      </c>
      <c r="F20" s="45">
        <f t="shared" si="0"/>
        <v>26666.666666666668</v>
      </c>
      <c r="G20" s="35" t="s">
        <v>0</v>
      </c>
      <c r="H20" s="26"/>
    </row>
    <row r="21" spans="1:8" s="148" customFormat="1" x14ac:dyDescent="0.25">
      <c r="A21" s="26"/>
      <c r="B21" s="109" t="s">
        <v>72</v>
      </c>
      <c r="C21" s="165"/>
      <c r="D21" s="166"/>
      <c r="E21" s="167"/>
      <c r="F21" s="46">
        <f>SUMIF(C8:C20,"2015",F8:F20)</f>
        <v>39973.333333333336</v>
      </c>
      <c r="G21" s="47" t="s">
        <v>0</v>
      </c>
      <c r="H21" s="26"/>
    </row>
    <row r="22" spans="1:8" s="148" customFormat="1" x14ac:dyDescent="0.25">
      <c r="A22" s="26"/>
      <c r="B22" s="107" t="s">
        <v>130</v>
      </c>
      <c r="C22" s="168"/>
      <c r="D22" s="169"/>
      <c r="E22" s="170"/>
      <c r="F22" s="46">
        <f>SUMIF(C8:C20,"2016",F8:F20)</f>
        <v>26666.666666666668</v>
      </c>
      <c r="G22" s="47" t="s">
        <v>0</v>
      </c>
      <c r="H22" s="26"/>
    </row>
    <row r="23" spans="1:8" s="148" customFormat="1" x14ac:dyDescent="0.25">
      <c r="A23" s="26"/>
      <c r="B23" s="50" t="s">
        <v>36</v>
      </c>
      <c r="C23" s="171"/>
      <c r="D23" s="172"/>
      <c r="E23" s="172"/>
      <c r="F23" s="48">
        <f>F21+F22</f>
        <v>66640</v>
      </c>
      <c r="G23" s="49" t="s">
        <v>0</v>
      </c>
      <c r="H23" s="26"/>
    </row>
    <row r="24" spans="1:8" s="148" customFormat="1" x14ac:dyDescent="0.25">
      <c r="A24" s="26"/>
      <c r="B24" s="26"/>
      <c r="C24" s="164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164"/>
      <c r="D25" s="26"/>
      <c r="E25" s="26"/>
      <c r="F25" s="26"/>
      <c r="G25" s="26"/>
      <c r="H25" s="26"/>
    </row>
    <row r="26" spans="1:8" s="148" customFormat="1" x14ac:dyDescent="0.25">
      <c r="A26" s="26"/>
      <c r="B26" s="26"/>
      <c r="C26" s="164"/>
      <c r="D26" s="26"/>
      <c r="E26" s="26"/>
      <c r="F26" s="173"/>
      <c r="G26" s="173"/>
      <c r="H26" s="26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t="12" hidden="1" customHeight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Aabybro Vand a.m.b.a.</v>
      </c>
      <c r="B1" s="56"/>
      <c r="C1" s="56"/>
      <c r="D1" s="176"/>
      <c r="E1" s="56"/>
    </row>
    <row r="2" spans="1:5" x14ac:dyDescent="0.25">
      <c r="A2" s="220" t="str">
        <f>'1. Forside'!A2</f>
        <v>V217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34000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34000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190</v>
      </c>
      <c r="C11" s="178"/>
      <c r="D11" s="179"/>
      <c r="E11" s="56"/>
    </row>
    <row r="12" spans="1:5" x14ac:dyDescent="0.25">
      <c r="A12" s="56"/>
      <c r="B12" s="53" t="s">
        <v>191</v>
      </c>
      <c r="C12" s="180">
        <v>2328030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2328030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140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18000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26000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44000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141</v>
      </c>
      <c r="C22" s="265"/>
      <c r="D22" s="266"/>
      <c r="E22" s="56"/>
    </row>
    <row r="23" spans="1:5" x14ac:dyDescent="0.25">
      <c r="A23" s="56"/>
      <c r="B23" s="108" t="s">
        <v>142</v>
      </c>
      <c r="C23" s="19">
        <v>2252755</v>
      </c>
      <c r="D23" s="58" t="s">
        <v>0</v>
      </c>
      <c r="E23" s="56"/>
    </row>
    <row r="24" spans="1:5" x14ac:dyDescent="0.25">
      <c r="A24" s="56"/>
      <c r="B24" s="108" t="s">
        <v>143</v>
      </c>
      <c r="C24" s="40">
        <v>2443050</v>
      </c>
      <c r="D24" s="58" t="s">
        <v>0</v>
      </c>
      <c r="E24" s="56"/>
    </row>
    <row r="25" spans="1:5" x14ac:dyDescent="0.25">
      <c r="A25" s="56"/>
      <c r="B25" s="28" t="s">
        <v>144</v>
      </c>
      <c r="C25" s="55">
        <f>C23-C24</f>
        <v>-190295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2015-09-28T07:58:39Z</dcterms:modified>
</cp:coreProperties>
</file>