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8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9" i="2" l="1"/>
  <c r="F10" i="2"/>
  <c r="F33" i="2" s="1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C13" i="4" l="1"/>
  <c r="C25" i="8" l="1"/>
  <c r="E31" i="19" l="1"/>
  <c r="C36" i="19" l="1"/>
  <c r="E36" i="19" s="1"/>
  <c r="F49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9" i="9"/>
  <c r="C15" i="8" s="1"/>
  <c r="E29" i="19"/>
  <c r="C13" i="15"/>
  <c r="C15" i="15" s="1"/>
  <c r="C11" i="8" s="1"/>
  <c r="C14" i="16"/>
  <c r="C8" i="8" s="1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48" i="7" s="1"/>
  <c r="C9" i="10" l="1"/>
  <c r="C15" i="11" l="1"/>
  <c r="C28" i="8" s="1"/>
  <c r="C19" i="4"/>
  <c r="C26" i="8" s="1"/>
  <c r="C28" i="3"/>
  <c r="C24" i="8" s="1"/>
  <c r="F50" i="7"/>
  <c r="C18" i="8" s="1"/>
  <c r="C22" i="3"/>
  <c r="C23" i="8" s="1"/>
  <c r="C11" i="3"/>
  <c r="C21" i="8" s="1"/>
  <c r="C10" i="10"/>
  <c r="C17" i="8" s="1"/>
  <c r="F3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<sst xmlns="http://schemas.openxmlformats.org/spreadsheetml/2006/main" count="613" uniqueCount="243">
  <si>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</si>
  <si>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</si>
  <si>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</si>
  <si>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</si>
  <si>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</si>
  <si>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</si>
  <si>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</si>
  <si>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</si>
  <si>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</si>
  <si>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</si>
  <si>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</si>
  <si>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</si>
  <si>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</si>
  <si>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</si>
  <si>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</si>
  <si>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</si>
  <si>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</si>
  <si>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</si>
  <si>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</si>
  <si>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</si>
  <si>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</si>
  <si>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</si>
  <si>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</si>
  <si>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</si>
  <si>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</si>
  <si>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</si>
  <si>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</si>
  <si>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</si>
  <si>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</si>
  <si>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</si>
  <si>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</si>
  <si>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</si>
  <si>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</si>
  <si>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</si>
  <si>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</si>
  <si>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</si>
  <si>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</si>
  <si>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</si>
  <si>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</si>
  <si>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</si>
  <si>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</si>
  <si>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</si>
  <si>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</si>
  <si>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</si>
  <si>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</si>
  <si>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</si>
  <si>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</si>
  <si>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</si>
  <si>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</si>
  <si>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</si>
  <si>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</si>
  <si>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</si>
  <si>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</si>
  <si>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</si>
  <si>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</si>
  <si>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</si>
  <si>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</si>
  <si>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</si>
  <si>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</si>
  <si>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</si>
  <si>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</si>
  <si>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</si>
  <si>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</si>
  <si>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</si>
  <si>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</si>
  <si>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</si>
  <si>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</si>
  <si>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</si>
  <si>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</si>
  <si>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</si>
  <si>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</si>
  <si>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</si>
  <si>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</si>
  <si>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</si>
  <si>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</si>
  <si>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</si>
  <si>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</si>
  <si>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</si>
  <si>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</si>
  <si>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</si>
  <si>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</si>
  <si>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</si>
  <si>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</si>
  <si>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</si>
  <si>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</si>
  <si>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</si>
  <si>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</si>
  <si>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</si>
  <si>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</si>
  <si>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</si>
  <si>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</si>
  <si>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</si>
  <si>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</si>
  <si>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</si>
  <si>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</si>
  <si>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</si>
  <si>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</si>
  <si>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</si>
  <si>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</si>
  <si>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</si>
  <si>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</si>
  <si>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</si>
  <si>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</si>
  <si>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</si>
  <si>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</si>
  <si>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</si>
  <si>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</si>
  <si>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</si>
  <si>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</si>
  <si>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</si>
  <si>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</si>
  <si>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</si>
  <si>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</si>
  <si>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</si>
  <si>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</si>
  <si>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</si>
  <si>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</si>
  <si>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</si>
  <si>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</si>
  <si>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</si>
  <si>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</si>
  <si>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</si>
  <si>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</si>
  <si>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</si>
  <si>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</si>
  <si>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</si>
  <si>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</si>
  <si>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</si>
  <si>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</si>
  <si>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</si>
  <si>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</si>
  <si>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</si>
  <si>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</si>
  <si>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</si>
  <si>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</si>
  <si>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</si>
  <si>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</si>
  <si>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</si>
  <si>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</si>
  <si>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</si>
  <si>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</si>
  <si>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</si>
  <si>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</si>
  <si>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</si>
  <si>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</si>
  <si>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</si>
  <si>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</si>
  <si>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</si>
  <si>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</si>
  <si>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</si>
  <si>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</si>
  <si>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</si>
  <si>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</si>
  <si>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</si>
  <si>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</si>
  <si>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</si>
  <si>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</si>
  <si>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</si>
  <si>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</si>
  <si>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</si>
  <si>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</si>
  <si>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</si>
  <si>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</si>
  <si>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</si>
  <si>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</si>
  <si>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</si>
  <si>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</si>
  <si>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</si>
  <si>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</si>
  <si>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</si>
  <si>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</si>
  <si>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</si>
  <si>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</si>
  <si>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</si>
  <si>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</si>
  <si>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</si>
  <si>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</si>
  <si>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</si>
  <si>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</si>
  <si>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</si>
  <si>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Grundvandsbeskyttelse</t>
  </si>
  <si>
    <t>Dokumenteret Drikkevandssikkerhed (DDS)</t>
  </si>
  <si>
    <t>SMS-tjeneste</t>
  </si>
  <si>
    <t>Udvidet kontrol af vandkvalitet</t>
  </si>
  <si>
    <t>Udvidelse af pesticidpakke</t>
  </si>
  <si>
    <t>Boring (inkl. etablering, forerør, filter og prøvepumpning)</t>
  </si>
  <si>
    <t>2014</t>
  </si>
  <si>
    <t>30</t>
  </si>
  <si>
    <t>Råvandsstation komplet montering og boringshus/tørbrønd</t>
  </si>
  <si>
    <t>Instrumenter (flowmåler+tryk transducer+alarmer)</t>
  </si>
  <si>
    <t>10</t>
  </si>
  <si>
    <t>Pumpe inkl. stigrør og forerørsforsejlinger mv.</t>
  </si>
  <si>
    <t>15</t>
  </si>
  <si>
    <t>Elanlæg</t>
  </si>
  <si>
    <t>20</t>
  </si>
  <si>
    <t>SRO anlæg</t>
  </si>
  <si>
    <t>Ø110 mm &lt; Ledningsnet ≤ Ø 250 mm</t>
  </si>
  <si>
    <t>75</t>
  </si>
  <si>
    <t>Elanlæg - vandværk</t>
  </si>
  <si>
    <t>25</t>
  </si>
  <si>
    <t>SRO-anlæg, vandværk</t>
  </si>
  <si>
    <t>Sikring, mindre avanceret (hegne, porte), SRO</t>
  </si>
  <si>
    <t>Ledningsnet ≤ Ø50 mm</t>
  </si>
  <si>
    <t>Ø 50mm &lt; Ledningsnet ≤ Ø110 mm</t>
  </si>
  <si>
    <t>Ø 250 mm &lt; Ledningsnet ≤ Ø 500mm</t>
  </si>
  <si>
    <t>Ventiler på ledningsnet ≤ Ø50 mm</t>
  </si>
  <si>
    <t>Ventiler på Ø 50mm &lt; Ledningsnet ≤ Ø110 mm</t>
  </si>
  <si>
    <t>Ventiler på Ø110 mm &lt; Ledningsnet ≤ Ø 250 mm</t>
  </si>
  <si>
    <t>Beholderanlæg - vandtårn</t>
  </si>
  <si>
    <t>50</t>
  </si>
  <si>
    <t xml:space="preserve">Afregningsmålere, mekaniske </t>
  </si>
  <si>
    <t>8</t>
  </si>
  <si>
    <t>Afregningsmålere, elektroniske ≤ Ø 110mm (Qn 10)</t>
  </si>
  <si>
    <t>Afregningsmålere, elektroniske &gt; Ø110 mm</t>
  </si>
  <si>
    <t>SRO-brønd/kvarterbrønd/sektionsbrønd, Konstruktioner</t>
  </si>
  <si>
    <t>Køretøjer, små lastvogne (&lt; 3.500 kg.)</t>
  </si>
  <si>
    <t>5</t>
  </si>
  <si>
    <t>Arbejdsplads</t>
  </si>
  <si>
    <t>IT</t>
  </si>
  <si>
    <t>Tjenestemandspensioner</t>
  </si>
  <si>
    <t>Ejendomsskatter</t>
  </si>
  <si>
    <t>2015</t>
  </si>
  <si>
    <t>Beluftningsanlæg, kompressorbeluftning</t>
  </si>
  <si>
    <t>Udpumpningsanlæg, rentvandspumper på vandværk</t>
  </si>
  <si>
    <t>Nødstrømsanlæg på vandværk</t>
  </si>
  <si>
    <t>Beholderanlæg - højdebeholder</t>
  </si>
  <si>
    <t>2016</t>
  </si>
  <si>
    <t>Beluftningsanlæg, iltningstrappe, Mek./EL</t>
  </si>
  <si>
    <t>Beluftningsanlæg, ren ilt</t>
  </si>
  <si>
    <t>Rentvandsbeholder  insitu støbt</t>
  </si>
  <si>
    <t>Skyllevandsbehandling, inkl. UV-filter mv., SRO</t>
  </si>
  <si>
    <t>Etageareal vandbehandlingsbygning</t>
  </si>
  <si>
    <t>Laboratorium (bygning, inkl. inventar+udstyr), Mek./EL</t>
  </si>
  <si>
    <t>Sikring, avanceret (hegne, porte og overvågningssystemer), SRO</t>
  </si>
  <si>
    <t>Bygning</t>
  </si>
  <si>
    <t xml:space="preserve">Selskabsskatter </t>
  </si>
  <si>
    <t xml:space="preserve">kr. </t>
  </si>
  <si>
    <t>Vandsamarbejder</t>
  </si>
  <si>
    <t>Tillæg for afgift for ledningsført vand i 2016</t>
  </si>
  <si>
    <t>Afgift for ledningsført vand</t>
  </si>
  <si>
    <t>Aalborg Forsyning, Vand AS</t>
  </si>
  <si>
    <t>V218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</si>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</sst>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240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241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Aalborg Forsyning, Vand AS</v>
      </c>
      <c r="B1" s="56"/>
      <c r="C1" s="56"/>
      <c r="D1" s="56"/>
      <c r="E1" s="56"/>
    </row>
    <row r="2" spans="1:5" x14ac:dyDescent="0.25">
      <c r="A2" s="220" t="str">
        <f>'1. Forside'!A2</f>
        <v>V218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9240000</v>
      </c>
      <c r="D7" s="190" t="s">
        <v>0</v>
      </c>
      <c r="E7" s="56"/>
    </row>
    <row r="8" spans="1:5" x14ac:dyDescent="0.25">
      <c r="A8" s="56"/>
      <c r="B8" s="212" t="s">
        <v>181</v>
      </c>
      <c r="C8" s="51">
        <v>280000</v>
      </c>
      <c r="D8" s="190" t="s">
        <v>0</v>
      </c>
      <c r="E8" s="56"/>
    </row>
    <row r="9" spans="1:5" x14ac:dyDescent="0.25">
      <c r="A9" s="56"/>
      <c r="B9" s="212" t="s">
        <v>182</v>
      </c>
      <c r="C9" s="51">
        <v>18000</v>
      </c>
      <c r="D9" s="190" t="s">
        <v>0</v>
      </c>
      <c r="E9" s="56"/>
    </row>
    <row r="10" spans="1:5" x14ac:dyDescent="0.25">
      <c r="A10" s="56"/>
      <c r="B10" s="212" t="s">
        <v>183</v>
      </c>
      <c r="C10" s="51">
        <v>50000</v>
      </c>
      <c r="D10" s="190" t="s">
        <v>0</v>
      </c>
      <c r="E10" s="56"/>
    </row>
    <row r="11" spans="1:5" x14ac:dyDescent="0.25">
      <c r="A11" s="56"/>
      <c r="B11" s="212" t="s">
        <v>237</v>
      </c>
      <c r="C11" s="51">
        <v>0</v>
      </c>
      <c r="D11" s="190" t="s">
        <v>0</v>
      </c>
      <c r="E11" s="56"/>
    </row>
    <row r="12" spans="1:5" x14ac:dyDescent="0.25">
      <c r="A12" s="56"/>
      <c r="B12" s="212" t="s">
        <v>184</v>
      </c>
      <c r="C12" s="51">
        <v>35000</v>
      </c>
      <c r="D12" s="190" t="s">
        <v>0</v>
      </c>
      <c r="E12" s="56"/>
    </row>
    <row r="13" spans="1:5" x14ac:dyDescent="0.25">
      <c r="A13" s="56"/>
      <c r="B13" s="54" t="s">
        <v>36</v>
      </c>
      <c r="C13" s="55">
        <f>SUM(C7:C12)</f>
        <v>9623000</v>
      </c>
      <c r="D13" s="191" t="s">
        <v>0</v>
      </c>
      <c r="E13" s="56"/>
    </row>
    <row r="14" spans="1:5" x14ac:dyDescent="0.25">
      <c r="A14" s="56"/>
      <c r="B14" s="56"/>
      <c r="C14" s="182"/>
      <c r="D14" s="56"/>
      <c r="E14" s="56"/>
    </row>
    <row r="15" spans="1:5" x14ac:dyDescent="0.25">
      <c r="A15" s="56"/>
      <c r="B15" s="56"/>
      <c r="C15" s="182"/>
      <c r="D15" s="56"/>
      <c r="E15" s="56"/>
    </row>
    <row r="16" spans="1:5" ht="27.2" customHeight="1" x14ac:dyDescent="0.25">
      <c r="A16" s="56"/>
      <c r="B16" s="20" t="s">
        <v>146</v>
      </c>
      <c r="C16" s="192"/>
      <c r="D16" s="189"/>
      <c r="E16" s="56"/>
    </row>
    <row r="17" spans="1:5" ht="16.7" customHeight="1" x14ac:dyDescent="0.25">
      <c r="A17" s="56"/>
      <c r="B17" s="108" t="s">
        <v>147</v>
      </c>
      <c r="C17" s="19">
        <v>8488466</v>
      </c>
      <c r="D17" s="151" t="s">
        <v>0</v>
      </c>
      <c r="E17" s="56"/>
    </row>
    <row r="18" spans="1:5" ht="16.7" customHeight="1" x14ac:dyDescent="0.25">
      <c r="A18" s="56"/>
      <c r="B18" s="108" t="s">
        <v>148</v>
      </c>
      <c r="C18" s="40">
        <v>8700000</v>
      </c>
      <c r="D18" s="151" t="s">
        <v>0</v>
      </c>
      <c r="E18" s="56"/>
    </row>
    <row r="19" spans="1:5" x14ac:dyDescent="0.25">
      <c r="A19" s="56"/>
      <c r="B19" s="28" t="s">
        <v>149</v>
      </c>
      <c r="C19" s="55">
        <f>C17-C18</f>
        <v>-211534</v>
      </c>
      <c r="D19" s="153" t="s">
        <v>0</v>
      </c>
      <c r="E19" s="56"/>
    </row>
    <row r="20" spans="1:5" ht="15.75" x14ac:dyDescent="0.25">
      <c r="A20" s="56"/>
      <c r="B20" s="193"/>
      <c r="C20" s="56"/>
      <c r="D20" s="56"/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hidden="1" customHeight="1" x14ac:dyDescent="0.25">
      <c r="B23" s="194"/>
      <c r="E23" s="195"/>
    </row>
    <row r="24" spans="1:5" ht="15.75" hidden="1" customHeight="1" x14ac:dyDescent="0.25">
      <c r="B24" s="195"/>
      <c r="C24" s="195"/>
    </row>
    <row r="25" spans="1:5" ht="15.75" hidden="1" customHeight="1" x14ac:dyDescent="0.25">
      <c r="B25" s="195"/>
      <c r="E25" s="195"/>
    </row>
    <row r="26" spans="1:5" ht="15.75" hidden="1" customHeight="1" x14ac:dyDescent="0.25">
      <c r="B26" s="195"/>
      <c r="D26" s="195"/>
    </row>
    <row r="27" spans="1:5" ht="15.75" hidden="1" customHeight="1" x14ac:dyDescent="0.25">
      <c r="B27" s="195"/>
      <c r="C27" s="195"/>
    </row>
    <row r="28" spans="1:5" ht="15.75" hidden="1" customHeight="1" x14ac:dyDescent="0.25">
      <c r="B28" s="195"/>
      <c r="C28" s="195"/>
    </row>
    <row r="29" spans="1:5" ht="15.75" hidden="1" customHeight="1" x14ac:dyDescent="0.25">
      <c r="B29" s="195"/>
      <c r="D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4"/>
      <c r="C32" s="194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4"/>
    </row>
    <row r="68" spans="1:5" hidden="1" x14ac:dyDescent="0.25"/>
    <row r="69" spans="1:5" hidden="1" x14ac:dyDescent="0.25"/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/>
    <row r="78" spans="1:5" hidden="1" x14ac:dyDescent="0.25"/>
    <row r="79" spans="1:5" hidden="1" x14ac:dyDescent="0.25"/>
    <row r="80" spans="1:5" hidden="1" x14ac:dyDescent="0.25"/>
    <row r="8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Aalborg Forsyning, Vand AS</v>
      </c>
      <c r="B1" s="26"/>
      <c r="C1" s="26"/>
      <c r="D1" s="26"/>
      <c r="E1" s="26"/>
    </row>
    <row r="2" spans="1:5" x14ac:dyDescent="0.25">
      <c r="A2" s="221" t="str">
        <f>'1. Forside'!A2</f>
        <v>V218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1113000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-1113000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-1868585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-1613000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-255585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Aalborg Forsyning, Vand AS</v>
      </c>
      <c r="B1" s="26"/>
      <c r="C1" s="26"/>
      <c r="D1" s="26"/>
      <c r="E1" s="26"/>
    </row>
    <row r="2" spans="1:5" x14ac:dyDescent="0.25">
      <c r="A2" s="221" t="str">
        <f>'1. Forside'!A2</f>
        <v>V218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-33833597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-16385735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-17447862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-3489572.4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Aalborg Forsyning,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97706671.185600847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17425341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2419902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-694521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2394182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21544904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8895400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113500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9008900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-20065971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-8905056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-40995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-29012022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1541782</v>
      </c>
      <c r="D27" s="79" t="s">
        <v>0</v>
      </c>
      <c r="E27" s="10">
        <f>IF(C27&lt;0,0,-C27)</f>
        <v>-1541782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99689812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99689812</v>
      </c>
      <c r="D36" s="79" t="s">
        <v>0</v>
      </c>
      <c r="E36" s="10">
        <f>-C36</f>
        <v>-99689812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-3524922.814399153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Aalborg Forsyning,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5098353</v>
      </c>
      <c r="D7" s="222" t="s">
        <v>0</v>
      </c>
      <c r="E7" s="223">
        <v>5103241</v>
      </c>
      <c r="F7" s="222" t="s">
        <v>0</v>
      </c>
      <c r="G7" s="223">
        <v>4521524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-5098353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5098353</v>
      </c>
      <c r="D11" s="226" t="s">
        <v>0</v>
      </c>
      <c r="E11" s="55">
        <f>C11+E7-E8-E9</f>
        <v>10201594</v>
      </c>
      <c r="F11" s="226" t="s">
        <v>0</v>
      </c>
      <c r="G11" s="55">
        <f>E11+G7-G8-G9</f>
        <v>14723118</v>
      </c>
      <c r="H11" s="226" t="s">
        <v>0</v>
      </c>
      <c r="I11" s="55">
        <f>G11+I7-I8-I9</f>
        <v>14723118</v>
      </c>
      <c r="J11" s="226" t="s">
        <v>0</v>
      </c>
      <c r="K11" s="55">
        <f>K7-K8-K9+K10+I11</f>
        <v>9624765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Aalborg Forsyning,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32472037.009161253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-123393.74063481276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-1123532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31225111.268526439</v>
      </c>
      <c r="D13" s="79" t="s">
        <v>0</v>
      </c>
      <c r="E13" s="6">
        <f>C13</f>
        <v>31225111.268526439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15361689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242</v>
      </c>
      <c r="C16" s="14">
        <f>'6. Gennemførte investeringer'!F35</f>
        <v>4007030.6470499998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-200640.68256666604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investeringer'!F50</f>
        <v>2442017.5885333335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21610096.55301667</v>
      </c>
      <c r="D19" s="79" t="s">
        <v>0</v>
      </c>
      <c r="E19" s="8">
        <f>C19</f>
        <v>21610096.55301667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13785312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41250000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256700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5534782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servicemål'!C13</f>
        <v>9623000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servicemål'!C19</f>
        <v>-211534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-1113000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-255585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68869675</v>
      </c>
      <c r="D29" s="79" t="s">
        <v>0</v>
      </c>
      <c r="E29" s="6">
        <f>C29</f>
        <v>68869675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-3489572.4</v>
      </c>
      <c r="D31" s="79" t="s">
        <v>0</v>
      </c>
      <c r="E31" s="10">
        <f>C31</f>
        <v>-3489572.4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-3524922.814399153</v>
      </c>
      <c r="D33" s="79" t="s">
        <v>0</v>
      </c>
      <c r="E33" s="12">
        <f>C33</f>
        <v>-3524922.814399153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114690387.60714395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6634064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17.288103884307411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11.070195826742696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Aalborg Forsyning,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32472037.009161253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32472037.009161253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32472037.009161253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-123393.74063481276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Aalborg Forsyning,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23003191.017289832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32348643.268526439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32472037.009161253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4494129.922067917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1123532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Aalborg Forsyning,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703099055.59512937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15361689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15361689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Aalborg Forsyning,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839436.01</v>
      </c>
      <c r="F8" s="34">
        <f t="shared" ref="F8" si="0">E8/D8</f>
        <v>27981.200333333334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187</v>
      </c>
      <c r="E9" s="32">
        <v>685461.12</v>
      </c>
      <c r="F9" s="34">
        <f t="shared" ref="F9:F32" si="1">E9/D9</f>
        <v>22848.704000000002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186</v>
      </c>
      <c r="D10" s="31" t="s">
        <v>190</v>
      </c>
      <c r="E10" s="32">
        <v>242181.49</v>
      </c>
      <c r="F10" s="34">
        <f t="shared" si="1"/>
        <v>24218.148999999998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186</v>
      </c>
      <c r="D11" s="31" t="s">
        <v>192</v>
      </c>
      <c r="E11" s="32">
        <v>2042957.83</v>
      </c>
      <c r="F11" s="34">
        <f t="shared" si="1"/>
        <v>136197.18866666668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186</v>
      </c>
      <c r="D12" s="31" t="s">
        <v>194</v>
      </c>
      <c r="E12" s="32">
        <v>413204.24</v>
      </c>
      <c r="F12" s="34">
        <f t="shared" si="1"/>
        <v>20660.212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 t="s">
        <v>186</v>
      </c>
      <c r="D13" s="31" t="s">
        <v>190</v>
      </c>
      <c r="E13" s="32">
        <v>31338.05</v>
      </c>
      <c r="F13" s="34">
        <f t="shared" si="1"/>
        <v>3133.8049999999998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 t="s">
        <v>186</v>
      </c>
      <c r="D14" s="31" t="s">
        <v>197</v>
      </c>
      <c r="E14" s="32">
        <v>33047.11</v>
      </c>
      <c r="F14" s="34">
        <f t="shared" si="1"/>
        <v>440.62813333333332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 t="s">
        <v>186</v>
      </c>
      <c r="D15" s="31" t="s">
        <v>199</v>
      </c>
      <c r="E15" s="32">
        <v>645119</v>
      </c>
      <c r="F15" s="34">
        <f t="shared" si="1"/>
        <v>25804.76</v>
      </c>
      <c r="G15" s="35" t="s">
        <v>0</v>
      </c>
      <c r="H15" s="26"/>
    </row>
    <row r="16" spans="1:8" s="148" customFormat="1" x14ac:dyDescent="0.25">
      <c r="A16" s="26"/>
      <c r="B16" s="29" t="s">
        <v>200</v>
      </c>
      <c r="C16" s="30" t="s">
        <v>186</v>
      </c>
      <c r="D16" s="31" t="s">
        <v>190</v>
      </c>
      <c r="E16" s="32">
        <v>629183.02</v>
      </c>
      <c r="F16" s="34">
        <f t="shared" si="1"/>
        <v>62918.302000000003</v>
      </c>
      <c r="G16" s="35" t="s">
        <v>0</v>
      </c>
      <c r="H16" s="26"/>
    </row>
    <row r="17" spans="1:8" s="148" customFormat="1" x14ac:dyDescent="0.25">
      <c r="A17" s="26"/>
      <c r="B17" s="29" t="s">
        <v>201</v>
      </c>
      <c r="C17" s="30" t="s">
        <v>186</v>
      </c>
      <c r="D17" s="31" t="s">
        <v>190</v>
      </c>
      <c r="E17" s="32">
        <v>143911.92000000001</v>
      </c>
      <c r="F17" s="34">
        <f t="shared" si="1"/>
        <v>14391.192000000001</v>
      </c>
      <c r="G17" s="35" t="s">
        <v>0</v>
      </c>
      <c r="H17" s="26"/>
    </row>
    <row r="18" spans="1:8" s="148" customFormat="1" x14ac:dyDescent="0.25">
      <c r="A18" s="26"/>
      <c r="B18" s="29" t="s">
        <v>202</v>
      </c>
      <c r="C18" s="30" t="s">
        <v>186</v>
      </c>
      <c r="D18" s="31" t="s">
        <v>197</v>
      </c>
      <c r="E18" s="32">
        <v>2054569.67</v>
      </c>
      <c r="F18" s="34">
        <f t="shared" si="1"/>
        <v>27394.262266666665</v>
      </c>
      <c r="G18" s="35" t="s">
        <v>0</v>
      </c>
      <c r="H18" s="26"/>
    </row>
    <row r="19" spans="1:8" s="148" customFormat="1" x14ac:dyDescent="0.25">
      <c r="A19" s="26"/>
      <c r="B19" s="29" t="s">
        <v>203</v>
      </c>
      <c r="C19" s="30" t="s">
        <v>186</v>
      </c>
      <c r="D19" s="31" t="s">
        <v>197</v>
      </c>
      <c r="E19" s="32">
        <v>9302151.2699999996</v>
      </c>
      <c r="F19" s="34">
        <f t="shared" si="1"/>
        <v>124028.68359999999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 t="s">
        <v>186</v>
      </c>
      <c r="D20" s="31" t="s">
        <v>197</v>
      </c>
      <c r="E20" s="32">
        <v>888226.55</v>
      </c>
      <c r="F20" s="34">
        <f t="shared" si="1"/>
        <v>11843.020666666667</v>
      </c>
      <c r="G20" s="35" t="s">
        <v>0</v>
      </c>
      <c r="H20" s="26"/>
    </row>
    <row r="21" spans="1:8" s="148" customFormat="1" x14ac:dyDescent="0.25">
      <c r="A21" s="26"/>
      <c r="B21" s="29" t="s">
        <v>204</v>
      </c>
      <c r="C21" s="30" t="s">
        <v>186</v>
      </c>
      <c r="D21" s="31" t="s">
        <v>197</v>
      </c>
      <c r="E21" s="32">
        <v>39601.1</v>
      </c>
      <c r="F21" s="34">
        <f t="shared" si="1"/>
        <v>528.0146666666667</v>
      </c>
      <c r="G21" s="35" t="s">
        <v>0</v>
      </c>
      <c r="H21" s="26"/>
    </row>
    <row r="22" spans="1:8" s="148" customFormat="1" x14ac:dyDescent="0.25">
      <c r="A22" s="26"/>
      <c r="B22" s="29" t="s">
        <v>205</v>
      </c>
      <c r="C22" s="30" t="s">
        <v>186</v>
      </c>
      <c r="D22" s="31" t="s">
        <v>197</v>
      </c>
      <c r="E22" s="32">
        <v>666377.99</v>
      </c>
      <c r="F22" s="34">
        <f t="shared" si="1"/>
        <v>8885.0398666666661</v>
      </c>
      <c r="G22" s="35" t="s">
        <v>0</v>
      </c>
      <c r="H22" s="26"/>
    </row>
    <row r="23" spans="1:8" s="148" customFormat="1" x14ac:dyDescent="0.25">
      <c r="A23" s="26"/>
      <c r="B23" s="29" t="s">
        <v>206</v>
      </c>
      <c r="C23" s="30" t="s">
        <v>186</v>
      </c>
      <c r="D23" s="31" t="s">
        <v>197</v>
      </c>
      <c r="E23" s="32">
        <v>299371.52000000002</v>
      </c>
      <c r="F23" s="34">
        <f t="shared" si="1"/>
        <v>3991.6202666666668</v>
      </c>
      <c r="G23" s="35" t="s">
        <v>0</v>
      </c>
      <c r="H23" s="26"/>
    </row>
    <row r="24" spans="1:8" s="148" customFormat="1" x14ac:dyDescent="0.25">
      <c r="A24" s="26"/>
      <c r="B24" s="29" t="s">
        <v>207</v>
      </c>
      <c r="C24" s="30" t="s">
        <v>186</v>
      </c>
      <c r="D24" s="31" t="s">
        <v>197</v>
      </c>
      <c r="E24" s="32">
        <v>177639.48</v>
      </c>
      <c r="F24" s="34">
        <f t="shared" si="1"/>
        <v>2368.5264000000002</v>
      </c>
      <c r="G24" s="35" t="s">
        <v>0</v>
      </c>
      <c r="H24" s="26"/>
    </row>
    <row r="25" spans="1:8" s="148" customFormat="1" x14ac:dyDescent="0.25">
      <c r="A25" s="26"/>
      <c r="B25" s="29" t="s">
        <v>208</v>
      </c>
      <c r="C25" s="30" t="s">
        <v>186</v>
      </c>
      <c r="D25" s="31" t="s">
        <v>209</v>
      </c>
      <c r="E25" s="32">
        <v>1222164.92</v>
      </c>
      <c r="F25" s="34">
        <f t="shared" si="1"/>
        <v>24443.2984</v>
      </c>
      <c r="G25" s="35" t="s">
        <v>0</v>
      </c>
      <c r="H25" s="26"/>
    </row>
    <row r="26" spans="1:8" s="148" customFormat="1" x14ac:dyDescent="0.25">
      <c r="A26" s="26"/>
      <c r="B26" s="29" t="s">
        <v>210</v>
      </c>
      <c r="C26" s="30" t="s">
        <v>186</v>
      </c>
      <c r="D26" s="31" t="s">
        <v>211</v>
      </c>
      <c r="E26" s="32">
        <v>1336737.05</v>
      </c>
      <c r="F26" s="34">
        <f t="shared" si="1"/>
        <v>167092.13125000001</v>
      </c>
      <c r="G26" s="35" t="s">
        <v>0</v>
      </c>
      <c r="H26" s="26"/>
    </row>
    <row r="27" spans="1:8" s="148" customFormat="1" x14ac:dyDescent="0.25">
      <c r="A27" s="26"/>
      <c r="B27" s="29" t="s">
        <v>212</v>
      </c>
      <c r="C27" s="30" t="s">
        <v>186</v>
      </c>
      <c r="D27" s="31" t="s">
        <v>190</v>
      </c>
      <c r="E27" s="32">
        <v>262500.03000000003</v>
      </c>
      <c r="F27" s="34">
        <f t="shared" si="1"/>
        <v>26250.003000000004</v>
      </c>
      <c r="G27" s="35" t="s">
        <v>0</v>
      </c>
      <c r="H27" s="26"/>
    </row>
    <row r="28" spans="1:8" s="148" customFormat="1" x14ac:dyDescent="0.25">
      <c r="A28" s="26"/>
      <c r="B28" s="29" t="s">
        <v>213</v>
      </c>
      <c r="C28" s="30" t="s">
        <v>186</v>
      </c>
      <c r="D28" s="31" t="s">
        <v>190</v>
      </c>
      <c r="E28" s="32">
        <v>24614.38</v>
      </c>
      <c r="F28" s="34">
        <f t="shared" si="1"/>
        <v>2461.4380000000001</v>
      </c>
      <c r="G28" s="35" t="s">
        <v>0</v>
      </c>
      <c r="H28" s="26"/>
    </row>
    <row r="29" spans="1:8" s="148" customFormat="1" x14ac:dyDescent="0.25">
      <c r="A29" s="26"/>
      <c r="B29" s="29" t="s">
        <v>214</v>
      </c>
      <c r="C29" s="30" t="s">
        <v>186</v>
      </c>
      <c r="D29" s="31" t="s">
        <v>209</v>
      </c>
      <c r="E29" s="32">
        <v>248627.21</v>
      </c>
      <c r="F29" s="34">
        <f t="shared" si="1"/>
        <v>4972.5442000000003</v>
      </c>
      <c r="G29" s="35" t="s">
        <v>0</v>
      </c>
      <c r="H29" s="26"/>
    </row>
    <row r="30" spans="1:8" s="148" customFormat="1" x14ac:dyDescent="0.25">
      <c r="A30" s="26"/>
      <c r="B30" s="29" t="s">
        <v>215</v>
      </c>
      <c r="C30" s="30" t="s">
        <v>186</v>
      </c>
      <c r="D30" s="31" t="s">
        <v>216</v>
      </c>
      <c r="E30" s="32">
        <v>746421.11</v>
      </c>
      <c r="F30" s="34">
        <f t="shared" si="1"/>
        <v>149284.22200000001</v>
      </c>
      <c r="G30" s="35" t="s">
        <v>0</v>
      </c>
      <c r="H30" s="26"/>
    </row>
    <row r="31" spans="1:8" s="148" customFormat="1" x14ac:dyDescent="0.25">
      <c r="A31" s="26"/>
      <c r="B31" s="29" t="s">
        <v>218</v>
      </c>
      <c r="C31" s="30" t="s">
        <v>186</v>
      </c>
      <c r="D31" s="31">
        <v>5</v>
      </c>
      <c r="E31" s="32">
        <v>1001696.9</v>
      </c>
      <c r="F31" s="34">
        <f t="shared" si="1"/>
        <v>200339.38</v>
      </c>
      <c r="G31" s="35" t="s">
        <v>0</v>
      </c>
      <c r="H31" s="26"/>
    </row>
    <row r="32" spans="1:8" s="148" customFormat="1" x14ac:dyDescent="0.25">
      <c r="A32" s="26"/>
      <c r="B32" s="29" t="s">
        <v>217</v>
      </c>
      <c r="C32" s="30" t="s">
        <v>186</v>
      </c>
      <c r="D32" s="31" t="s">
        <v>216</v>
      </c>
      <c r="E32" s="32">
        <v>308850.89</v>
      </c>
      <c r="F32" s="34">
        <f t="shared" si="1"/>
        <v>61770.178</v>
      </c>
      <c r="G32" s="35" t="s">
        <v>0</v>
      </c>
      <c r="H32" s="26"/>
    </row>
    <row r="33" spans="1:8" s="148" customFormat="1" x14ac:dyDescent="0.25">
      <c r="A33" s="26"/>
      <c r="B33" s="23" t="s">
        <v>71</v>
      </c>
      <c r="C33" s="158"/>
      <c r="D33" s="158"/>
      <c r="E33" s="158"/>
      <c r="F33" s="36">
        <f>SUM(F8:F32)</f>
        <v>1154246.5037166669</v>
      </c>
      <c r="G33" s="37" t="s">
        <v>0</v>
      </c>
      <c r="H33" s="26"/>
    </row>
    <row r="34" spans="1:8" s="148" customFormat="1" x14ac:dyDescent="0.25">
      <c r="A34" s="26"/>
      <c r="B34" s="107" t="s">
        <v>132</v>
      </c>
      <c r="C34" s="159"/>
      <c r="D34" s="159"/>
      <c r="E34" s="159"/>
      <c r="F34" s="66">
        <v>2852784.1433333331</v>
      </c>
      <c r="G34" s="37" t="s">
        <v>0</v>
      </c>
      <c r="H34" s="26"/>
    </row>
    <row r="35" spans="1:8" s="148" customFormat="1" x14ac:dyDescent="0.25">
      <c r="A35" s="26"/>
      <c r="B35" s="39" t="s">
        <v>68</v>
      </c>
      <c r="C35" s="160"/>
      <c r="D35" s="160"/>
      <c r="E35" s="161"/>
      <c r="F35" s="38">
        <f>F33+F34</f>
        <v>4007030.6470499998</v>
      </c>
      <c r="G35" s="38" t="s">
        <v>0</v>
      </c>
      <c r="H35" s="26"/>
    </row>
    <row r="36" spans="1:8" s="148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48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48" customFormat="1" hidden="1" x14ac:dyDescent="0.25"/>
    <row r="40" spans="1:8" s="148" customFormat="1" hidden="1" x14ac:dyDescent="0.25"/>
    <row r="41" spans="1:8" s="148" customFormat="1" hidden="1" x14ac:dyDescent="0.25"/>
    <row r="42" spans="1:8" s="148" customFormat="1" ht="14.45" hidden="1" customHeight="1" x14ac:dyDescent="0.25"/>
    <row r="43" spans="1:8" s="148" customFormat="1" ht="14.4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t="15" hidden="1" customHeight="1" x14ac:dyDescent="0.25"/>
    <row r="48" spans="1:8" s="148" customFormat="1" ht="15" hidden="1" customHeight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Aalborg Forsyning, Vand AS</v>
      </c>
      <c r="B1" s="162"/>
      <c r="C1" s="162"/>
      <c r="D1" s="162"/>
      <c r="E1" s="162"/>
    </row>
    <row r="2" spans="1:5" x14ac:dyDescent="0.25">
      <c r="A2" s="1" t="str">
        <f>'1. Forside'!A2</f>
        <v>V218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982399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1526734.69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investeringer'!F33</f>
        <v>1154246.5037166669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-200640.68256666604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Aalborg Forsyning,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221</v>
      </c>
      <c r="D8" s="31" t="s">
        <v>187</v>
      </c>
      <c r="E8" s="32">
        <v>868953.04</v>
      </c>
      <c r="F8" s="45">
        <f>E8/D8</f>
        <v>28965.101333333336</v>
      </c>
      <c r="G8" s="35" t="s">
        <v>0</v>
      </c>
      <c r="H8" s="26"/>
    </row>
    <row r="9" spans="1:8" s="148" customFormat="1" x14ac:dyDescent="0.25">
      <c r="A9" s="26"/>
      <c r="B9" s="29" t="s">
        <v>189</v>
      </c>
      <c r="C9" s="30" t="s">
        <v>221</v>
      </c>
      <c r="D9" s="31" t="s">
        <v>190</v>
      </c>
      <c r="E9" s="32">
        <v>307971.84999999998</v>
      </c>
      <c r="F9" s="45">
        <f t="shared" ref="F9:F47" si="0">E9/D9</f>
        <v>30797.184999999998</v>
      </c>
      <c r="G9" s="35" t="s">
        <v>0</v>
      </c>
      <c r="H9" s="26"/>
    </row>
    <row r="10" spans="1:8" s="148" customFormat="1" x14ac:dyDescent="0.25">
      <c r="A10" s="26"/>
      <c r="B10" s="29" t="s">
        <v>222</v>
      </c>
      <c r="C10" s="30" t="s">
        <v>221</v>
      </c>
      <c r="D10" s="31" t="s">
        <v>199</v>
      </c>
      <c r="E10" s="32">
        <v>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223</v>
      </c>
      <c r="C11" s="30" t="s">
        <v>221</v>
      </c>
      <c r="D11" s="31" t="s">
        <v>199</v>
      </c>
      <c r="E11" s="32">
        <v>1253517.73</v>
      </c>
      <c r="F11" s="45">
        <f t="shared" si="0"/>
        <v>50140.709199999998</v>
      </c>
      <c r="G11" s="35" t="s">
        <v>0</v>
      </c>
      <c r="H11" s="26"/>
    </row>
    <row r="12" spans="1:8" s="148" customFormat="1" x14ac:dyDescent="0.25">
      <c r="A12" s="26"/>
      <c r="B12" s="29" t="s">
        <v>224</v>
      </c>
      <c r="C12" s="30" t="s">
        <v>221</v>
      </c>
      <c r="D12" s="31" t="s">
        <v>199</v>
      </c>
      <c r="E12" s="32">
        <v>240000</v>
      </c>
      <c r="F12" s="45">
        <f t="shared" si="0"/>
        <v>9600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 t="s">
        <v>221</v>
      </c>
      <c r="D13" s="31" t="s">
        <v>199</v>
      </c>
      <c r="E13" s="32">
        <v>3654188.4</v>
      </c>
      <c r="F13" s="45">
        <f t="shared" si="0"/>
        <v>146167.53599999999</v>
      </c>
      <c r="G13" s="35" t="s">
        <v>0</v>
      </c>
      <c r="H13" s="26"/>
    </row>
    <row r="14" spans="1:8" s="148" customFormat="1" x14ac:dyDescent="0.25">
      <c r="A14" s="26"/>
      <c r="B14" s="29" t="s">
        <v>200</v>
      </c>
      <c r="C14" s="30" t="s">
        <v>221</v>
      </c>
      <c r="D14" s="31" t="s">
        <v>190</v>
      </c>
      <c r="E14" s="32">
        <v>373971.67</v>
      </c>
      <c r="F14" s="45">
        <f t="shared" si="0"/>
        <v>37397.167000000001</v>
      </c>
      <c r="G14" s="35" t="s">
        <v>0</v>
      </c>
      <c r="H14" s="26"/>
    </row>
    <row r="15" spans="1:8" s="148" customFormat="1" x14ac:dyDescent="0.25">
      <c r="A15" s="26"/>
      <c r="B15" s="29" t="s">
        <v>202</v>
      </c>
      <c r="C15" s="30" t="s">
        <v>221</v>
      </c>
      <c r="D15" s="31" t="s">
        <v>197</v>
      </c>
      <c r="E15" s="32">
        <v>15621186.58</v>
      </c>
      <c r="F15" s="45">
        <f t="shared" si="0"/>
        <v>208282.48773333334</v>
      </c>
      <c r="G15" s="35" t="s">
        <v>0</v>
      </c>
      <c r="H15" s="26"/>
    </row>
    <row r="16" spans="1:8" s="148" customFormat="1" x14ac:dyDescent="0.25">
      <c r="A16" s="26"/>
      <c r="B16" s="29" t="s">
        <v>225</v>
      </c>
      <c r="C16" s="30" t="s">
        <v>221</v>
      </c>
      <c r="D16" s="31" t="s">
        <v>209</v>
      </c>
      <c r="E16" s="32">
        <v>4601683.26</v>
      </c>
      <c r="F16" s="45">
        <f t="shared" si="0"/>
        <v>92033.665199999989</v>
      </c>
      <c r="G16" s="35" t="s">
        <v>0</v>
      </c>
      <c r="H16" s="26"/>
    </row>
    <row r="17" spans="1:8" s="148" customFormat="1" x14ac:dyDescent="0.25">
      <c r="A17" s="26"/>
      <c r="B17" s="29" t="s">
        <v>208</v>
      </c>
      <c r="C17" s="30" t="s">
        <v>221</v>
      </c>
      <c r="D17" s="31" t="s">
        <v>209</v>
      </c>
      <c r="E17" s="32">
        <v>150170.28</v>
      </c>
      <c r="F17" s="45">
        <f t="shared" si="0"/>
        <v>3003.4056</v>
      </c>
      <c r="G17" s="35" t="s">
        <v>0</v>
      </c>
      <c r="H17" s="26"/>
    </row>
    <row r="18" spans="1:8" s="148" customFormat="1" x14ac:dyDescent="0.25">
      <c r="A18" s="26"/>
      <c r="B18" s="29" t="s">
        <v>210</v>
      </c>
      <c r="C18" s="30" t="s">
        <v>221</v>
      </c>
      <c r="D18" s="31" t="s">
        <v>211</v>
      </c>
      <c r="E18" s="32">
        <v>1770000</v>
      </c>
      <c r="F18" s="45">
        <f t="shared" si="0"/>
        <v>221250</v>
      </c>
      <c r="G18" s="35" t="s">
        <v>0</v>
      </c>
      <c r="H18" s="26"/>
    </row>
    <row r="19" spans="1:8" s="148" customFormat="1" x14ac:dyDescent="0.25">
      <c r="A19" s="26"/>
      <c r="B19" s="29" t="s">
        <v>214</v>
      </c>
      <c r="C19" s="30" t="s">
        <v>221</v>
      </c>
      <c r="D19" s="31" t="s">
        <v>209</v>
      </c>
      <c r="E19" s="32">
        <v>500000</v>
      </c>
      <c r="F19" s="45">
        <f t="shared" si="0"/>
        <v>10000</v>
      </c>
      <c r="G19" s="35" t="s">
        <v>0</v>
      </c>
      <c r="H19" s="26"/>
    </row>
    <row r="20" spans="1:8" s="148" customFormat="1" x14ac:dyDescent="0.25">
      <c r="A20" s="26"/>
      <c r="B20" s="29" t="s">
        <v>215</v>
      </c>
      <c r="C20" s="30" t="s">
        <v>221</v>
      </c>
      <c r="D20" s="31" t="s">
        <v>216</v>
      </c>
      <c r="E20" s="32">
        <v>735000</v>
      </c>
      <c r="F20" s="45">
        <f t="shared" si="0"/>
        <v>147000</v>
      </c>
      <c r="G20" s="35" t="s">
        <v>0</v>
      </c>
      <c r="H20" s="26"/>
    </row>
    <row r="21" spans="1:8" s="148" customFormat="1" x14ac:dyDescent="0.25">
      <c r="A21" s="26"/>
      <c r="B21" s="29" t="s">
        <v>217</v>
      </c>
      <c r="C21" s="30" t="s">
        <v>221</v>
      </c>
      <c r="D21" s="31" t="s">
        <v>216</v>
      </c>
      <c r="E21" s="32">
        <v>150000</v>
      </c>
      <c r="F21" s="45">
        <f t="shared" si="0"/>
        <v>30000</v>
      </c>
      <c r="G21" s="35" t="s">
        <v>0</v>
      </c>
      <c r="H21" s="26"/>
    </row>
    <row r="22" spans="1:8" s="148" customFormat="1" x14ac:dyDescent="0.25">
      <c r="A22" s="26"/>
      <c r="B22" s="29" t="s">
        <v>218</v>
      </c>
      <c r="C22" s="30" t="s">
        <v>221</v>
      </c>
      <c r="D22" s="31">
        <v>5</v>
      </c>
      <c r="E22" s="32">
        <v>90000</v>
      </c>
      <c r="F22" s="45">
        <f t="shared" si="0"/>
        <v>18000</v>
      </c>
      <c r="G22" s="35" t="s">
        <v>0</v>
      </c>
      <c r="H22" s="26"/>
    </row>
    <row r="23" spans="1:8" s="148" customFormat="1" x14ac:dyDescent="0.25">
      <c r="A23" s="26"/>
      <c r="B23" s="29" t="s">
        <v>185</v>
      </c>
      <c r="C23" s="30" t="s">
        <v>226</v>
      </c>
      <c r="D23" s="31" t="s">
        <v>187</v>
      </c>
      <c r="E23" s="32">
        <v>2746691.68</v>
      </c>
      <c r="F23" s="45">
        <f t="shared" si="0"/>
        <v>91556.38933333334</v>
      </c>
      <c r="G23" s="35" t="s">
        <v>0</v>
      </c>
      <c r="H23" s="26"/>
    </row>
    <row r="24" spans="1:8" s="148" customFormat="1" x14ac:dyDescent="0.25">
      <c r="A24" s="26"/>
      <c r="B24" s="29" t="s">
        <v>188</v>
      </c>
      <c r="C24" s="30" t="s">
        <v>226</v>
      </c>
      <c r="D24" s="31" t="s">
        <v>187</v>
      </c>
      <c r="E24" s="32">
        <v>1124903.54</v>
      </c>
      <c r="F24" s="45">
        <f t="shared" si="0"/>
        <v>37496.784666666666</v>
      </c>
      <c r="G24" s="35" t="s">
        <v>0</v>
      </c>
      <c r="H24" s="26"/>
    </row>
    <row r="25" spans="1:8" s="148" customFormat="1" x14ac:dyDescent="0.25">
      <c r="A25" s="26"/>
      <c r="B25" s="29" t="s">
        <v>189</v>
      </c>
      <c r="C25" s="30" t="s">
        <v>226</v>
      </c>
      <c r="D25" s="31" t="s">
        <v>190</v>
      </c>
      <c r="E25" s="32">
        <v>1324752.33</v>
      </c>
      <c r="F25" s="45">
        <f t="shared" si="0"/>
        <v>132475.23300000001</v>
      </c>
      <c r="G25" s="35" t="s">
        <v>0</v>
      </c>
      <c r="H25" s="26"/>
    </row>
    <row r="26" spans="1:8" s="148" customFormat="1" x14ac:dyDescent="0.25">
      <c r="A26" s="26"/>
      <c r="B26" s="29" t="s">
        <v>191</v>
      </c>
      <c r="C26" s="30" t="s">
        <v>226</v>
      </c>
      <c r="D26" s="31" t="s">
        <v>192</v>
      </c>
      <c r="E26" s="32">
        <v>1894552.57</v>
      </c>
      <c r="F26" s="45">
        <f t="shared" si="0"/>
        <v>126303.50466666667</v>
      </c>
      <c r="G26" s="35" t="s">
        <v>0</v>
      </c>
      <c r="H26" s="26"/>
    </row>
    <row r="27" spans="1:8" s="148" customFormat="1" x14ac:dyDescent="0.25">
      <c r="A27" s="26"/>
      <c r="B27" s="29" t="s">
        <v>193</v>
      </c>
      <c r="C27" s="30" t="s">
        <v>226</v>
      </c>
      <c r="D27" s="31" t="s">
        <v>194</v>
      </c>
      <c r="E27" s="32">
        <v>1800940</v>
      </c>
      <c r="F27" s="45">
        <f t="shared" si="0"/>
        <v>90047</v>
      </c>
      <c r="G27" s="35" t="s">
        <v>0</v>
      </c>
      <c r="H27" s="26"/>
    </row>
    <row r="28" spans="1:8" s="148" customFormat="1" x14ac:dyDescent="0.25">
      <c r="A28" s="26"/>
      <c r="B28" s="29" t="s">
        <v>195</v>
      </c>
      <c r="C28" s="30" t="s">
        <v>226</v>
      </c>
      <c r="D28" s="31" t="s">
        <v>190</v>
      </c>
      <c r="E28" s="32">
        <v>854337.65</v>
      </c>
      <c r="F28" s="45">
        <f t="shared" si="0"/>
        <v>85433.764999999999</v>
      </c>
      <c r="G28" s="35" t="s">
        <v>0</v>
      </c>
      <c r="H28" s="26"/>
    </row>
    <row r="29" spans="1:8" s="148" customFormat="1" x14ac:dyDescent="0.25">
      <c r="A29" s="26"/>
      <c r="B29" s="29" t="s">
        <v>203</v>
      </c>
      <c r="C29" s="30" t="s">
        <v>226</v>
      </c>
      <c r="D29" s="31" t="s">
        <v>197</v>
      </c>
      <c r="E29" s="32">
        <v>399948.34</v>
      </c>
      <c r="F29" s="45">
        <f t="shared" si="0"/>
        <v>5332.644533333334</v>
      </c>
      <c r="G29" s="35" t="s">
        <v>0</v>
      </c>
      <c r="H29" s="26"/>
    </row>
    <row r="30" spans="1:8" s="148" customFormat="1" x14ac:dyDescent="0.25">
      <c r="A30" s="26"/>
      <c r="B30" s="29" t="s">
        <v>196</v>
      </c>
      <c r="C30" s="30" t="s">
        <v>226</v>
      </c>
      <c r="D30" s="31" t="s">
        <v>197</v>
      </c>
      <c r="E30" s="32">
        <v>187421.6</v>
      </c>
      <c r="F30" s="45">
        <f t="shared" si="0"/>
        <v>2498.9546666666665</v>
      </c>
      <c r="G30" s="35" t="s">
        <v>0</v>
      </c>
      <c r="H30" s="26"/>
    </row>
    <row r="31" spans="1:8" s="148" customFormat="1" x14ac:dyDescent="0.25">
      <c r="A31" s="26"/>
      <c r="B31" s="29" t="s">
        <v>227</v>
      </c>
      <c r="C31" s="30" t="s">
        <v>226</v>
      </c>
      <c r="D31" s="31" t="s">
        <v>199</v>
      </c>
      <c r="E31" s="32">
        <v>397151.39</v>
      </c>
      <c r="F31" s="45">
        <f t="shared" si="0"/>
        <v>15886.0556</v>
      </c>
      <c r="G31" s="35" t="s">
        <v>0</v>
      </c>
      <c r="H31" s="26"/>
    </row>
    <row r="32" spans="1:8" s="148" customFormat="1" x14ac:dyDescent="0.25">
      <c r="A32" s="26"/>
      <c r="B32" s="29" t="s">
        <v>228</v>
      </c>
      <c r="C32" s="30" t="s">
        <v>226</v>
      </c>
      <c r="D32" s="31" t="s">
        <v>199</v>
      </c>
      <c r="E32" s="32">
        <v>150000</v>
      </c>
      <c r="F32" s="45">
        <f t="shared" si="0"/>
        <v>6000</v>
      </c>
      <c r="G32" s="35" t="s">
        <v>0</v>
      </c>
      <c r="H32" s="26"/>
    </row>
    <row r="33" spans="1:8" s="148" customFormat="1" x14ac:dyDescent="0.25">
      <c r="A33" s="26"/>
      <c r="B33" s="29" t="s">
        <v>229</v>
      </c>
      <c r="C33" s="30" t="s">
        <v>226</v>
      </c>
      <c r="D33" s="31" t="s">
        <v>209</v>
      </c>
      <c r="E33" s="32">
        <v>415000</v>
      </c>
      <c r="F33" s="45">
        <f t="shared" si="0"/>
        <v>8300</v>
      </c>
      <c r="G33" s="35" t="s">
        <v>0</v>
      </c>
      <c r="H33" s="26"/>
    </row>
    <row r="34" spans="1:8" s="148" customFormat="1" x14ac:dyDescent="0.25">
      <c r="A34" s="26"/>
      <c r="B34" s="29" t="s">
        <v>223</v>
      </c>
      <c r="C34" s="30" t="s">
        <v>226</v>
      </c>
      <c r="D34" s="31" t="s">
        <v>199</v>
      </c>
      <c r="E34" s="32">
        <v>175000</v>
      </c>
      <c r="F34" s="45">
        <f t="shared" si="0"/>
        <v>7000</v>
      </c>
      <c r="G34" s="35" t="s">
        <v>0</v>
      </c>
      <c r="H34" s="26"/>
    </row>
    <row r="35" spans="1:8" s="148" customFormat="1" x14ac:dyDescent="0.25">
      <c r="A35" s="26"/>
      <c r="B35" s="29" t="s">
        <v>230</v>
      </c>
      <c r="C35" s="30" t="s">
        <v>226</v>
      </c>
      <c r="D35" s="31" t="s">
        <v>190</v>
      </c>
      <c r="E35" s="32">
        <v>300000</v>
      </c>
      <c r="F35" s="45">
        <f t="shared" si="0"/>
        <v>30000</v>
      </c>
      <c r="G35" s="35" t="s">
        <v>0</v>
      </c>
      <c r="H35" s="26"/>
    </row>
    <row r="36" spans="1:8" s="148" customFormat="1" x14ac:dyDescent="0.25">
      <c r="A36" s="26"/>
      <c r="B36" s="29" t="s">
        <v>198</v>
      </c>
      <c r="C36" s="30" t="s">
        <v>226</v>
      </c>
      <c r="D36" s="31" t="s">
        <v>199</v>
      </c>
      <c r="E36" s="32">
        <v>650000</v>
      </c>
      <c r="F36" s="45">
        <f t="shared" si="0"/>
        <v>26000</v>
      </c>
      <c r="G36" s="35" t="s">
        <v>0</v>
      </c>
      <c r="H36" s="26"/>
    </row>
    <row r="37" spans="1:8" s="148" customFormat="1" x14ac:dyDescent="0.25">
      <c r="A37" s="26"/>
      <c r="B37" s="29" t="s">
        <v>200</v>
      </c>
      <c r="C37" s="30" t="s">
        <v>226</v>
      </c>
      <c r="D37" s="31" t="s">
        <v>190</v>
      </c>
      <c r="E37" s="32">
        <v>400000</v>
      </c>
      <c r="F37" s="45">
        <f t="shared" si="0"/>
        <v>40000</v>
      </c>
      <c r="G37" s="35" t="s">
        <v>0</v>
      </c>
      <c r="H37" s="26"/>
    </row>
    <row r="38" spans="1:8" s="148" customFormat="1" x14ac:dyDescent="0.25">
      <c r="A38" s="26"/>
      <c r="B38" s="29" t="s">
        <v>231</v>
      </c>
      <c r="C38" s="30" t="s">
        <v>226</v>
      </c>
      <c r="D38" s="31" t="s">
        <v>197</v>
      </c>
      <c r="E38" s="32">
        <v>100000</v>
      </c>
      <c r="F38" s="45">
        <f t="shared" si="0"/>
        <v>1333.3333333333333</v>
      </c>
      <c r="G38" s="35" t="s">
        <v>0</v>
      </c>
      <c r="H38" s="26"/>
    </row>
    <row r="39" spans="1:8" s="148" customFormat="1" x14ac:dyDescent="0.25">
      <c r="A39" s="26"/>
      <c r="B39" s="29" t="s">
        <v>232</v>
      </c>
      <c r="C39" s="30" t="s">
        <v>226</v>
      </c>
      <c r="D39" s="31" t="s">
        <v>190</v>
      </c>
      <c r="E39" s="32">
        <v>300000</v>
      </c>
      <c r="F39" s="45">
        <f t="shared" si="0"/>
        <v>30000</v>
      </c>
      <c r="G39" s="35" t="s">
        <v>0</v>
      </c>
      <c r="H39" s="26"/>
    </row>
    <row r="40" spans="1:8" s="148" customFormat="1" x14ac:dyDescent="0.25">
      <c r="A40" s="26"/>
      <c r="B40" s="29" t="s">
        <v>233</v>
      </c>
      <c r="C40" s="30" t="s">
        <v>226</v>
      </c>
      <c r="D40" s="31" t="s">
        <v>190</v>
      </c>
      <c r="E40" s="32">
        <v>178000</v>
      </c>
      <c r="F40" s="45">
        <f t="shared" si="0"/>
        <v>17800</v>
      </c>
      <c r="G40" s="35" t="s">
        <v>0</v>
      </c>
      <c r="H40" s="26"/>
    </row>
    <row r="41" spans="1:8" s="148" customFormat="1" x14ac:dyDescent="0.25">
      <c r="A41" s="26"/>
      <c r="B41" s="29" t="s">
        <v>202</v>
      </c>
      <c r="C41" s="30" t="s">
        <v>226</v>
      </c>
      <c r="D41" s="31" t="s">
        <v>197</v>
      </c>
      <c r="E41" s="32">
        <v>16700000</v>
      </c>
      <c r="F41" s="45">
        <f t="shared" si="0"/>
        <v>222666.66666666666</v>
      </c>
      <c r="G41" s="35" t="s">
        <v>0</v>
      </c>
      <c r="H41" s="26"/>
    </row>
    <row r="42" spans="1:8" s="148" customFormat="1" x14ac:dyDescent="0.25">
      <c r="A42" s="26"/>
      <c r="B42" s="29" t="s">
        <v>210</v>
      </c>
      <c r="C42" s="30" t="s">
        <v>226</v>
      </c>
      <c r="D42" s="31" t="s">
        <v>211</v>
      </c>
      <c r="E42" s="32">
        <v>1770000</v>
      </c>
      <c r="F42" s="45">
        <f t="shared" si="0"/>
        <v>221250</v>
      </c>
      <c r="G42" s="35" t="s">
        <v>0</v>
      </c>
      <c r="H42" s="26"/>
    </row>
    <row r="43" spans="1:8" s="148" customFormat="1" x14ac:dyDescent="0.25">
      <c r="A43" s="26"/>
      <c r="B43" s="29" t="s">
        <v>214</v>
      </c>
      <c r="C43" s="30" t="s">
        <v>226</v>
      </c>
      <c r="D43" s="31" t="s">
        <v>209</v>
      </c>
      <c r="E43" s="32">
        <v>500000</v>
      </c>
      <c r="F43" s="45">
        <f t="shared" si="0"/>
        <v>10000</v>
      </c>
      <c r="G43" s="35" t="s">
        <v>0</v>
      </c>
      <c r="H43" s="26"/>
    </row>
    <row r="44" spans="1:8" s="148" customFormat="1" x14ac:dyDescent="0.25">
      <c r="A44" s="26"/>
      <c r="B44" s="29" t="s">
        <v>215</v>
      </c>
      <c r="C44" s="30" t="s">
        <v>226</v>
      </c>
      <c r="D44" s="31" t="s">
        <v>216</v>
      </c>
      <c r="E44" s="32">
        <v>685000</v>
      </c>
      <c r="F44" s="45">
        <f t="shared" si="0"/>
        <v>137000</v>
      </c>
      <c r="G44" s="35" t="s">
        <v>0</v>
      </c>
      <c r="H44" s="26"/>
    </row>
    <row r="45" spans="1:8" s="148" customFormat="1" x14ac:dyDescent="0.25">
      <c r="A45" s="26"/>
      <c r="B45" s="29" t="s">
        <v>217</v>
      </c>
      <c r="C45" s="30" t="s">
        <v>226</v>
      </c>
      <c r="D45" s="31" t="s">
        <v>216</v>
      </c>
      <c r="E45" s="32">
        <v>150000</v>
      </c>
      <c r="F45" s="45">
        <f t="shared" si="0"/>
        <v>30000</v>
      </c>
      <c r="G45" s="35" t="s">
        <v>0</v>
      </c>
      <c r="H45" s="26"/>
    </row>
    <row r="46" spans="1:8" s="148" customFormat="1" x14ac:dyDescent="0.25">
      <c r="A46" s="26"/>
      <c r="B46" s="29" t="s">
        <v>234</v>
      </c>
      <c r="C46" s="30" t="s">
        <v>226</v>
      </c>
      <c r="D46" s="31">
        <v>75</v>
      </c>
      <c r="E46" s="32">
        <v>900000</v>
      </c>
      <c r="F46" s="45">
        <f t="shared" si="0"/>
        <v>12000</v>
      </c>
      <c r="G46" s="35" t="s">
        <v>0</v>
      </c>
      <c r="H46" s="26"/>
    </row>
    <row r="47" spans="1:8" s="148" customFormat="1" x14ac:dyDescent="0.25">
      <c r="A47" s="26"/>
      <c r="B47" s="29" t="s">
        <v>218</v>
      </c>
      <c r="C47" s="30" t="s">
        <v>226</v>
      </c>
      <c r="D47" s="31">
        <v>5</v>
      </c>
      <c r="E47" s="32">
        <v>105000</v>
      </c>
      <c r="F47" s="45">
        <f t="shared" si="0"/>
        <v>21000</v>
      </c>
      <c r="G47" s="35" t="s">
        <v>0</v>
      </c>
      <c r="H47" s="26"/>
    </row>
    <row r="48" spans="1:8" s="148" customFormat="1" x14ac:dyDescent="0.25">
      <c r="A48" s="26"/>
      <c r="B48" s="109" t="s">
        <v>72</v>
      </c>
      <c r="C48" s="165"/>
      <c r="D48" s="166"/>
      <c r="E48" s="167"/>
      <c r="F48" s="46">
        <f>SUMIF(C8:C47,"2015",F8:F47)</f>
        <v>1034637.2570666667</v>
      </c>
      <c r="G48" s="47" t="s">
        <v>0</v>
      </c>
      <c r="H48" s="26"/>
    </row>
    <row r="49" spans="1:8" s="148" customFormat="1" x14ac:dyDescent="0.25">
      <c r="A49" s="26"/>
      <c r="B49" s="107" t="s">
        <v>130</v>
      </c>
      <c r="C49" s="168"/>
      <c r="D49" s="169"/>
      <c r="E49" s="170"/>
      <c r="F49" s="46">
        <f>SUMIF(C8:C47,"2016",F8:F47)</f>
        <v>1407380.3314666667</v>
      </c>
      <c r="G49" s="47" t="s">
        <v>0</v>
      </c>
      <c r="H49" s="26"/>
    </row>
    <row r="50" spans="1:8" s="148" customFormat="1" x14ac:dyDescent="0.25">
      <c r="A50" s="26"/>
      <c r="B50" s="50" t="s">
        <v>36</v>
      </c>
      <c r="C50" s="171"/>
      <c r="D50" s="172"/>
      <c r="E50" s="172"/>
      <c r="F50" s="48">
        <f>F48+F49</f>
        <v>2442017.5885333335</v>
      </c>
      <c r="G50" s="49" t="s">
        <v>0</v>
      </c>
      <c r="H50" s="26"/>
    </row>
    <row r="51" spans="1:8" s="148" customFormat="1" x14ac:dyDescent="0.25">
      <c r="A51" s="26"/>
      <c r="B51" s="26"/>
      <c r="C51" s="164"/>
      <c r="D51" s="26"/>
      <c r="E51" s="26"/>
      <c r="F51" s="26"/>
      <c r="G51" s="26"/>
      <c r="H51" s="26"/>
    </row>
    <row r="52" spans="1:8" s="148" customFormat="1" x14ac:dyDescent="0.25">
      <c r="A52" s="26"/>
      <c r="B52" s="26"/>
      <c r="C52" s="164"/>
      <c r="D52" s="26"/>
      <c r="E52" s="26"/>
      <c r="F52" s="26"/>
      <c r="G52" s="26"/>
      <c r="H52" s="26"/>
    </row>
    <row r="53" spans="1:8" s="148" customFormat="1" x14ac:dyDescent="0.25">
      <c r="A53" s="26"/>
      <c r="B53" s="26"/>
      <c r="C53" s="164"/>
      <c r="D53" s="26"/>
      <c r="E53" s="26"/>
      <c r="F53" s="173"/>
      <c r="G53" s="173"/>
      <c r="H53" s="26"/>
    </row>
    <row r="54" spans="1:8" s="148" customFormat="1" hidden="1" x14ac:dyDescent="0.25">
      <c r="C54" s="174"/>
    </row>
    <row r="55" spans="1:8" s="148" customFormat="1" hidden="1" x14ac:dyDescent="0.25">
      <c r="C55" s="174"/>
    </row>
    <row r="56" spans="1:8" s="148" customFormat="1" hidden="1" x14ac:dyDescent="0.25">
      <c r="C56" s="174"/>
    </row>
    <row r="57" spans="1:8" s="148" customFormat="1" hidden="1" x14ac:dyDescent="0.25">
      <c r="C57" s="174"/>
    </row>
    <row r="58" spans="1:8" s="148" customFormat="1" hidden="1" x14ac:dyDescent="0.25">
      <c r="C58" s="174"/>
    </row>
    <row r="59" spans="1:8" s="148" customFormat="1" hidden="1" x14ac:dyDescent="0.25">
      <c r="C59" s="174"/>
    </row>
    <row r="60" spans="1:8" s="148" customFormat="1" hidden="1" x14ac:dyDescent="0.25">
      <c r="C60" s="174"/>
    </row>
    <row r="61" spans="1:8" s="148" customFormat="1" hidden="1" x14ac:dyDescent="0.25">
      <c r="C61" s="174"/>
    </row>
    <row r="62" spans="1:8" s="148" customFormat="1" hidden="1" x14ac:dyDescent="0.25">
      <c r="C62" s="174"/>
    </row>
    <row r="63" spans="1:8" s="148" customFormat="1" hidden="1" x14ac:dyDescent="0.25">
      <c r="C63" s="174"/>
    </row>
    <row r="64" spans="1:8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t="12" hidden="1" customHeight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s="148" customFormat="1" hidden="1" x14ac:dyDescent="0.25">
      <c r="C144" s="174"/>
    </row>
    <row r="145" spans="3:3" s="148" customFormat="1" hidden="1" x14ac:dyDescent="0.25">
      <c r="C145" s="174"/>
    </row>
    <row r="146" spans="3:3" s="148" customFormat="1" hidden="1" x14ac:dyDescent="0.25">
      <c r="C146" s="174"/>
    </row>
    <row r="147" spans="3:3" s="148" customFormat="1" hidden="1" x14ac:dyDescent="0.25">
      <c r="C147" s="174"/>
    </row>
    <row r="148" spans="3:3" s="148" customFormat="1" hidden="1" x14ac:dyDescent="0.25">
      <c r="C148" s="174"/>
    </row>
    <row r="149" spans="3:3" s="148" customFormat="1" hidden="1" x14ac:dyDescent="0.25">
      <c r="C149" s="174"/>
    </row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Aalborg Forsyning, Vand AS</v>
      </c>
      <c r="B1" s="56"/>
      <c r="C1" s="56"/>
      <c r="D1" s="176"/>
      <c r="E1" s="56"/>
    </row>
    <row r="2" spans="1:5" x14ac:dyDescent="0.25">
      <c r="A2" s="220" t="str">
        <f>'1. Forside'!A2</f>
        <v>V218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219</v>
      </c>
      <c r="C8" s="51">
        <v>8634523</v>
      </c>
      <c r="D8" s="181" t="s">
        <v>0</v>
      </c>
      <c r="E8" s="56"/>
    </row>
    <row r="9" spans="1:5" x14ac:dyDescent="0.25">
      <c r="A9" s="56"/>
      <c r="B9" s="206" t="s">
        <v>235</v>
      </c>
      <c r="C9" s="51">
        <v>5047789</v>
      </c>
      <c r="D9" s="181" t="s">
        <v>236</v>
      </c>
      <c r="E9" s="56"/>
    </row>
    <row r="10" spans="1:5" x14ac:dyDescent="0.25">
      <c r="A10" s="56"/>
      <c r="B10" s="206" t="s">
        <v>220</v>
      </c>
      <c r="C10" s="51">
        <v>70000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13785312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238</v>
      </c>
      <c r="C14" s="178"/>
      <c r="D14" s="179"/>
      <c r="E14" s="56"/>
    </row>
    <row r="15" spans="1:5" x14ac:dyDescent="0.25">
      <c r="A15" s="56"/>
      <c r="B15" s="53" t="s">
        <v>239</v>
      </c>
      <c r="C15" s="180">
        <v>41250000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41250000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235500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21200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256700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53121577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47586795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5534782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2015-10-09T11:17:11Z</cp:lastPrinted>
  <dcterms:created xsi:type="dcterms:W3CDTF">2014-01-17T08:54:17Z</dcterms:created>
  <dcterms:modified xsi:type="dcterms:W3CDTF">2015-10-13T06:47:32Z</dcterms:modified>
</cp:coreProperties>
</file>