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C25" i="8" l="1"/>
  <c r="E31" i="19" l="1"/>
  <c r="C36" i="19" l="1"/>
  <c r="E36" i="19" s="1"/>
  <c r="F25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7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E27" i="19" s="1"/>
  <c r="E37" i="19" s="1"/>
  <c r="C33" i="8" s="1"/>
  <c r="E33" i="8" s="1"/>
  <c r="C20" i="16"/>
  <c r="C9" i="8" s="1"/>
  <c r="C7" i="8"/>
  <c r="E11" i="17" l="1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24" i="7" s="1"/>
  <c r="F22" i="2" l="1"/>
  <c r="C9" i="10" s="1"/>
  <c r="C15" i="11" l="1"/>
  <c r="C28" i="8" s="1"/>
  <c r="C16" i="4"/>
  <c r="C26" i="8" s="1"/>
  <c r="C29" i="3"/>
  <c r="C24" i="8" s="1"/>
  <c r="F26" i="7"/>
  <c r="C18" i="8" s="1"/>
  <c r="C23" i="3"/>
  <c r="C23" i="8" s="1"/>
  <c r="C12" i="3"/>
  <c r="C21" i="8" s="1"/>
  <c r="C10" i="10"/>
  <c r="C17" i="8" s="1"/>
  <c r="F2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<sst xmlns="http://schemas.openxmlformats.org/spreadsheetml/2006/main" count="441" uniqueCount="220">
  <si>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</si>
  <si>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</si>
  <si>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</si>
  <si>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</si>
  <si>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</si>
  <si>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</si>
  <si>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</si>
  <si>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</si>
  <si>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</si>
  <si>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</si>
  <si>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</si>
  <si>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</si>
  <si>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</si>
  <si>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</si>
  <si>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</si>
  <si>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</si>
  <si>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</si>
  <si>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</si>
  <si>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</si>
  <si>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</si>
  <si>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</si>
  <si>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</si>
  <si>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</si>
  <si>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</si>
  <si>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</si>
  <si>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</si>
  <si>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</si>
  <si>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</si>
  <si>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</si>
  <si>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</si>
  <si>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</si>
  <si>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</si>
  <si>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</si>
  <si>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</si>
  <si>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</si>
  <si>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</si>
  <si>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</si>
  <si>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</si>
  <si>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</si>
  <si>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</si>
  <si>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</si>
  <si>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</si>
  <si>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</si>
  <si>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</si>
  <si>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</si>
  <si>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</si>
  <si>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</si>
  <si>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</si>
  <si>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</si>
  <si>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</si>
  <si>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</si>
  <si>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</si>
  <si>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</si>
  <si>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</si>
  <si>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</si>
  <si>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</si>
  <si>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</si>
  <si>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</si>
  <si>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</si>
  <si>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</si>
  <si>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</si>
  <si>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</si>
  <si>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</si>
  <si>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</si>
  <si>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</si>
  <si>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</si>
  <si>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</si>
  <si>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</si>
  <si>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</si>
  <si>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</si>
  <si>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</si>
  <si>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</si>
  <si>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</si>
  <si>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</si>
  <si>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</si>
  <si>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</si>
  <si>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</si>
  <si>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</si>
  <si>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</si>
  <si>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</si>
  <si>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</si>
  <si>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</si>
  <si>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</si>
  <si>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</si>
  <si>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</si>
  <si>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</si>
  <si>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</si>
  <si>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</si>
  <si>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</si>
  <si>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</si>
  <si>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</si>
  <si>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</si>
  <si>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</si>
  <si>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</si>
  <si>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</si>
  <si>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</si>
  <si>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</si>
  <si>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</si>
  <si>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</si>
  <si>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</si>
  <si>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</si>
  <si>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</si>
  <si>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</si>
  <si>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</si>
  <si>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</si>
  <si>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</si>
  <si>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</si>
  <si>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</si>
  <si>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</si>
  <si>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</si>
  <si>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</si>
  <si>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</si>
  <si>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</si>
  <si>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</si>
  <si>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</si>
  <si>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</si>
  <si>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</si>
  <si>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</si>
  <si>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</si>
  <si>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</si>
  <si>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</si>
  <si>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</si>
  <si>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</si>
  <si>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</si>
  <si>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</si>
  <si>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</si>
  <si>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</si>
  <si>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</si>
  <si>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</si>
  <si>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</si>
  <si>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</si>
  <si>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</si>
  <si>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</si>
  <si>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</si>
  <si>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</si>
  <si>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</si>
  <si>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</si>
  <si>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</si>
  <si>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</si>
  <si>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</si>
  <si>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</si>
  <si>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</si>
  <si>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</si>
  <si>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</si>
  <si>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</si>
  <si>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</si>
  <si>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</si>
  <si>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</si>
  <si>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</si>
  <si>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</si>
  <si>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</si>
  <si>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</si>
  <si>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</si>
  <si>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</si>
  <si>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</si>
  <si>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</si>
  <si>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</si>
  <si>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</si>
  <si>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</si>
  <si>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</si>
  <si>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</si>
  <si>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</si>
  <si>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</si>
  <si>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</si>
  <si>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</si>
  <si>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</si>
  <si>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</si>
  <si>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</si>
  <si>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</si>
  <si>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</si>
  <si>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</si>
  <si>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</si>
  <si>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</si>
  <si>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</si>
  <si>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</si>
  <si>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</si>
  <si>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</si>
  <si>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</si>
  <si>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</si>
  <si>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</si>
  <si>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Pumpestation (inkl. evt. hydrofor)/trykforøger, Konstruktioner</t>
  </si>
  <si>
    <t>2014</t>
  </si>
  <si>
    <t>50</t>
  </si>
  <si>
    <t>Ø 50mm &lt; Ledningsnet ≤ Ø110 mm</t>
  </si>
  <si>
    <t>75</t>
  </si>
  <si>
    <t>SRO-anlæg, vandværk</t>
  </si>
  <si>
    <t>10</t>
  </si>
  <si>
    <t>Pumpe inkl. stigrør og forerørsforsejlinger mv.</t>
  </si>
  <si>
    <t>15</t>
  </si>
  <si>
    <t>Elanlæg</t>
  </si>
  <si>
    <t>20</t>
  </si>
  <si>
    <t>SRO anlæg</t>
  </si>
  <si>
    <t>Beluftningsanlæg, ren ilt</t>
  </si>
  <si>
    <t>25</t>
  </si>
  <si>
    <t>Boring (inkl. etablering, forerør, filter og prøvepumpning)</t>
  </si>
  <si>
    <t>30</t>
  </si>
  <si>
    <t>Råvandsstation komplet montering og boringshus/tørbrønd</t>
  </si>
  <si>
    <t>Beholderanlæg - højdebeholder</t>
  </si>
  <si>
    <t>Ø110 mm &lt; Ledningsnet ≤ Ø 250 mm</t>
  </si>
  <si>
    <t>Arbejdsplads</t>
  </si>
  <si>
    <t>5</t>
  </si>
  <si>
    <t>Administrationbygninger</t>
  </si>
  <si>
    <t xml:space="preserve">Afregningsmålere, mekaniske </t>
  </si>
  <si>
    <t>8</t>
  </si>
  <si>
    <t>Grundvandsbeskyttelse</t>
  </si>
  <si>
    <t>Kvalitetssikring (tilbagestrømssikring)</t>
  </si>
  <si>
    <t>Kvalitetssikring (minimumstryk)</t>
  </si>
  <si>
    <t>Etageareal vandbehandlingsbygning</t>
  </si>
  <si>
    <t>Filteranlæg, trykfiltre, dobbelt filtrering</t>
  </si>
  <si>
    <t>Rentvandsbeholder  element</t>
  </si>
  <si>
    <t>Filteranlæg, åbne filtre, dobbelt filtrering, Mek./EL</t>
  </si>
  <si>
    <t>Tjenestemandspensioner</t>
  </si>
  <si>
    <t>Ejendomsskatter</t>
  </si>
  <si>
    <t>Selskabsskatter</t>
  </si>
  <si>
    <t>Køb af ydelser og produkter, der er omfattet af prisloftreguleringen, hos et andet selskab</t>
  </si>
  <si>
    <t>Aarhus Vand AS</t>
  </si>
  <si>
    <t>V220</t>
  </si>
  <si>
    <t>Tillæg for gennemførte investeringer i 2010-2014</t>
  </si>
  <si>
    <t>Afgift for ledningsført vand</t>
  </si>
  <si>
    <t>Tillæg for afgift for ledningsført vand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</si>
</sst>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2. Nettofinansielle poster'!A1" display="Nettofinansielle poster"/>
    <hyperlink ref="D26:F26" location="'13. Over- eller underdækning'!A1" display="Over- eller underdækning"/>
    <hyperlink ref="D27:F27" location="'14. Kontrol med indtægtsrammen'!A1" display="Kontrol med indtægtsrammen"/>
    <hyperlink ref="D28:F28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Aarhus Vand AS</v>
      </c>
      <c r="B1" s="56"/>
      <c r="C1" s="56"/>
      <c r="D1" s="56"/>
      <c r="E1" s="56"/>
    </row>
    <row r="2" spans="1:5" x14ac:dyDescent="0.25">
      <c r="A2" s="220" t="str">
        <f>'1. Forside'!A2</f>
        <v>V220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204</v>
      </c>
      <c r="C7" s="51">
        <v>8000000</v>
      </c>
      <c r="D7" s="190" t="s">
        <v>0</v>
      </c>
      <c r="E7" s="56"/>
    </row>
    <row r="8" spans="1:5" x14ac:dyDescent="0.25">
      <c r="A8" s="56"/>
      <c r="B8" s="212" t="s">
        <v>205</v>
      </c>
      <c r="C8" s="51">
        <v>1100000</v>
      </c>
      <c r="D8" s="190" t="s">
        <v>0</v>
      </c>
      <c r="E8" s="56"/>
    </row>
    <row r="9" spans="1:5" x14ac:dyDescent="0.25">
      <c r="A9" s="56"/>
      <c r="B9" s="212" t="s">
        <v>206</v>
      </c>
      <c r="C9" s="51">
        <v>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9100000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4213576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10000000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-5786424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Aarhus Vand AS</v>
      </c>
      <c r="B1" s="26"/>
      <c r="C1" s="26"/>
      <c r="D1" s="26"/>
      <c r="E1" s="26"/>
    </row>
    <row r="2" spans="1:5" x14ac:dyDescent="0.25">
      <c r="A2" s="221" t="str">
        <f>'1. Forside'!A2</f>
        <v>V220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2300000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-300000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-1418323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-700000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-718323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Aarhus Vand AS</v>
      </c>
      <c r="B1" s="26"/>
      <c r="C1" s="26"/>
      <c r="D1" s="26"/>
      <c r="E1" s="26"/>
    </row>
    <row r="2" spans="1:5" x14ac:dyDescent="0.25">
      <c r="A2" s="221" t="str">
        <f>'1. Forside'!A2</f>
        <v>V220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34584000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34584000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Aarhus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V220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277688856.96699548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44308418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7585204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525390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8829167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61248179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21665437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24000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21689437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8108206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-829423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-84213045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-6003354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-91045822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IF(C27=0,0,-C27)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278663965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278663965</v>
      </c>
      <c r="D36" s="79" t="s">
        <v>0</v>
      </c>
      <c r="E36" s="10">
        <f>-C36</f>
        <v>-278663965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-975108.03300452232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Aarhus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V220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11411990</v>
      </c>
      <c r="D7" s="222" t="s">
        <v>0</v>
      </c>
      <c r="E7" s="223">
        <v>15508511</v>
      </c>
      <c r="F7" s="222" t="s">
        <v>0</v>
      </c>
      <c r="G7" s="223">
        <v>16184871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11411990</v>
      </c>
      <c r="F8" s="222" t="s">
        <v>0</v>
      </c>
      <c r="G8" s="224">
        <v>8108206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11411990</v>
      </c>
      <c r="D11" s="226" t="s">
        <v>0</v>
      </c>
      <c r="E11" s="55">
        <f>C11+E7-E8-E9</f>
        <v>15508511</v>
      </c>
      <c r="F11" s="226" t="s">
        <v>0</v>
      </c>
      <c r="G11" s="55">
        <f>E11+G7-G8-G9</f>
        <v>23585176</v>
      </c>
      <c r="H11" s="226" t="s">
        <v>0</v>
      </c>
      <c r="I11" s="55">
        <f>G11+I7-I8-I9</f>
        <v>23585176</v>
      </c>
      <c r="J11" s="226" t="s">
        <v>0</v>
      </c>
      <c r="K11" s="55">
        <f>K7-K8-K9+K10+I11</f>
        <v>23585176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Aarhus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V220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89957883.319114283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-341839.9566126343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-3431893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86184150.362501651</v>
      </c>
      <c r="D13" s="79" t="s">
        <v>0</v>
      </c>
      <c r="E13" s="6">
        <f>C13</f>
        <v>86184150.362501651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40330291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217</v>
      </c>
      <c r="C16" s="14">
        <f>'6. Gennemførte investeringer'!F24</f>
        <v>13228526.083333332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-2179324.4733333336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investeringer'!F26</f>
        <v>7600000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58979492.609999992</v>
      </c>
      <c r="D19" s="79" t="s">
        <v>0</v>
      </c>
      <c r="E19" s="8">
        <f>C19</f>
        <v>58979492.609999992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17001500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89696006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232500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3360141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9100000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-5786424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-300000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-718323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112585400</v>
      </c>
      <c r="D29" s="79" t="s">
        <v>0</v>
      </c>
      <c r="E29" s="6">
        <f>C29</f>
        <v>112585400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-975108.03300452232</v>
      </c>
      <c r="D33" s="79" t="s">
        <v>0</v>
      </c>
      <c r="E33" s="12">
        <f>C33</f>
        <v>-975108.03300452232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256773934.93949711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14351361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17.891957072189676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11.641957089609628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V220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89957883.319114283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89957883.319114283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89957883.319114283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-341839.9566126343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63276375.126664989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89616043.362501651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89957883.319114283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13727572.994496841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3431893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Aarhus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1891896660.2933176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40330291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40330291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Aarhus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V220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635891</v>
      </c>
      <c r="F8" s="34">
        <f t="shared" ref="F8" si="0">E8/D8</f>
        <v>12717.82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59098475</v>
      </c>
      <c r="F9" s="34">
        <f t="shared" ref="F9:F21" si="1">E9/D9</f>
        <v>787979.66666666663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3170481</v>
      </c>
      <c r="F10" s="34">
        <f t="shared" si="1"/>
        <v>317048.09999999998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593669</v>
      </c>
      <c r="F11" s="34">
        <f t="shared" si="1"/>
        <v>39577.933333333334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392801</v>
      </c>
      <c r="F12" s="34">
        <f t="shared" si="1"/>
        <v>19640.05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186</v>
      </c>
      <c r="E13" s="32">
        <v>5377793</v>
      </c>
      <c r="F13" s="34">
        <f t="shared" si="1"/>
        <v>537779.30000000005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193</v>
      </c>
      <c r="E14" s="32">
        <v>98152</v>
      </c>
      <c r="F14" s="34">
        <f t="shared" si="1"/>
        <v>3926.08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181</v>
      </c>
      <c r="D15" s="31" t="s">
        <v>195</v>
      </c>
      <c r="E15" s="32">
        <v>189807</v>
      </c>
      <c r="F15" s="34">
        <f t="shared" si="1"/>
        <v>6326.9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181</v>
      </c>
      <c r="D16" s="31" t="s">
        <v>195</v>
      </c>
      <c r="E16" s="32">
        <v>1316251</v>
      </c>
      <c r="F16" s="34">
        <f t="shared" si="1"/>
        <v>43875.033333333333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 t="s">
        <v>181</v>
      </c>
      <c r="D17" s="31" t="s">
        <v>182</v>
      </c>
      <c r="E17" s="32">
        <v>62899</v>
      </c>
      <c r="F17" s="34">
        <f t="shared" si="1"/>
        <v>1257.98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 t="s">
        <v>181</v>
      </c>
      <c r="D18" s="31" t="s">
        <v>184</v>
      </c>
      <c r="E18" s="32">
        <v>485015</v>
      </c>
      <c r="F18" s="34">
        <f t="shared" si="1"/>
        <v>6466.8666666666668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181</v>
      </c>
      <c r="D19" s="31" t="s">
        <v>200</v>
      </c>
      <c r="E19" s="32">
        <v>1665510</v>
      </c>
      <c r="F19" s="34">
        <f t="shared" si="1"/>
        <v>333102</v>
      </c>
      <c r="G19" s="35" t="s">
        <v>0</v>
      </c>
      <c r="H19" s="26"/>
    </row>
    <row r="20" spans="1:8" s="148" customFormat="1" x14ac:dyDescent="0.25">
      <c r="A20" s="26"/>
      <c r="B20" s="29" t="s">
        <v>201</v>
      </c>
      <c r="C20" s="30" t="s">
        <v>181</v>
      </c>
      <c r="D20" s="31" t="s">
        <v>184</v>
      </c>
      <c r="E20" s="32">
        <v>242665</v>
      </c>
      <c r="F20" s="34">
        <f t="shared" si="1"/>
        <v>3235.5333333333333</v>
      </c>
      <c r="G20" s="35" t="s">
        <v>0</v>
      </c>
      <c r="H20" s="26"/>
    </row>
    <row r="21" spans="1:8" s="148" customFormat="1" x14ac:dyDescent="0.25">
      <c r="A21" s="26"/>
      <c r="B21" s="29" t="s">
        <v>202</v>
      </c>
      <c r="C21" s="30" t="s">
        <v>181</v>
      </c>
      <c r="D21" s="31" t="s">
        <v>203</v>
      </c>
      <c r="E21" s="32">
        <v>10883636</v>
      </c>
      <c r="F21" s="34">
        <f t="shared" si="1"/>
        <v>1360454.5</v>
      </c>
      <c r="G21" s="35" t="s">
        <v>0</v>
      </c>
      <c r="H21" s="26"/>
    </row>
    <row r="22" spans="1:8" s="148" customFormat="1" x14ac:dyDescent="0.25">
      <c r="A22" s="26"/>
      <c r="B22" s="23" t="s">
        <v>71</v>
      </c>
      <c r="C22" s="158"/>
      <c r="D22" s="158"/>
      <c r="E22" s="158"/>
      <c r="F22" s="36">
        <f>SUM(F8:F21)</f>
        <v>3473387.7633333332</v>
      </c>
      <c r="G22" s="37" t="s">
        <v>0</v>
      </c>
      <c r="H22" s="26"/>
    </row>
    <row r="23" spans="1:8" s="148" customFormat="1" x14ac:dyDescent="0.25">
      <c r="A23" s="26"/>
      <c r="B23" s="107" t="s">
        <v>132</v>
      </c>
      <c r="C23" s="159"/>
      <c r="D23" s="159"/>
      <c r="E23" s="159"/>
      <c r="F23" s="66">
        <v>9755138.3199999984</v>
      </c>
      <c r="G23" s="37" t="s">
        <v>0</v>
      </c>
      <c r="H23" s="26"/>
    </row>
    <row r="24" spans="1:8" s="148" customFormat="1" x14ac:dyDescent="0.25">
      <c r="A24" s="26"/>
      <c r="B24" s="39" t="s">
        <v>68</v>
      </c>
      <c r="C24" s="160"/>
      <c r="D24" s="160"/>
      <c r="E24" s="161"/>
      <c r="F24" s="38">
        <f>F22+F23</f>
        <v>13228526.083333332</v>
      </c>
      <c r="G24" s="38" t="s">
        <v>0</v>
      </c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t="14.45" hidden="1" customHeight="1" x14ac:dyDescent="0.25"/>
    <row r="32" spans="1:8" s="148" customFormat="1" ht="14.4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Aarhus Vand AS</v>
      </c>
      <c r="B1" s="162"/>
      <c r="C1" s="162"/>
      <c r="D1" s="162"/>
      <c r="E1" s="162"/>
    </row>
    <row r="2" spans="1:5" x14ac:dyDescent="0.25">
      <c r="A2" s="1" t="str">
        <f>'1. Forside'!A2</f>
        <v>V220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4737500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4388600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investeringer'!F22</f>
        <v>3473387.7633333332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-2179324.4733333336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Aarhus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V220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75</v>
      </c>
      <c r="E8" s="32">
        <v>55000000</v>
      </c>
      <c r="F8" s="45">
        <f>E8/D8</f>
        <v>733333.33333333337</v>
      </c>
      <c r="G8" s="35" t="s">
        <v>0</v>
      </c>
      <c r="H8" s="26"/>
    </row>
    <row r="9" spans="1:8" s="148" customFormat="1" x14ac:dyDescent="0.25">
      <c r="A9" s="26"/>
      <c r="B9" s="29" t="s">
        <v>207</v>
      </c>
      <c r="C9" s="30">
        <v>2015</v>
      </c>
      <c r="D9" s="31">
        <v>75</v>
      </c>
      <c r="E9" s="32">
        <v>30000000</v>
      </c>
      <c r="F9" s="45">
        <f t="shared" ref="F9:F23" si="0">E9/D9</f>
        <v>400000</v>
      </c>
      <c r="G9" s="35" t="s">
        <v>0</v>
      </c>
      <c r="H9" s="26"/>
    </row>
    <row r="10" spans="1:8" s="148" customFormat="1" x14ac:dyDescent="0.25">
      <c r="A10" s="26"/>
      <c r="B10" s="29" t="s">
        <v>208</v>
      </c>
      <c r="C10" s="30">
        <v>2015</v>
      </c>
      <c r="D10" s="31">
        <v>25</v>
      </c>
      <c r="E10" s="32">
        <v>15000000</v>
      </c>
      <c r="F10" s="45">
        <f t="shared" si="0"/>
        <v>600000</v>
      </c>
      <c r="G10" s="35" t="s">
        <v>0</v>
      </c>
      <c r="H10" s="26"/>
    </row>
    <row r="11" spans="1:8" s="148" customFormat="1" x14ac:dyDescent="0.25">
      <c r="A11" s="26"/>
      <c r="B11" s="29" t="s">
        <v>209</v>
      </c>
      <c r="C11" s="30">
        <v>2015</v>
      </c>
      <c r="D11" s="31">
        <v>50</v>
      </c>
      <c r="E11" s="32">
        <v>10000000</v>
      </c>
      <c r="F11" s="45">
        <f t="shared" si="0"/>
        <v>200000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2015</v>
      </c>
      <c r="D12" s="31">
        <v>10</v>
      </c>
      <c r="E12" s="32">
        <v>5000000</v>
      </c>
      <c r="F12" s="45">
        <f t="shared" si="0"/>
        <v>500000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30</v>
      </c>
      <c r="E13" s="32">
        <v>2000000</v>
      </c>
      <c r="F13" s="45">
        <f t="shared" si="0"/>
        <v>66666.666666666672</v>
      </c>
      <c r="G13" s="35" t="s">
        <v>0</v>
      </c>
      <c r="H13" s="26"/>
    </row>
    <row r="14" spans="1:8" s="148" customFormat="1" x14ac:dyDescent="0.25">
      <c r="A14" s="26"/>
      <c r="B14" s="29" t="s">
        <v>197</v>
      </c>
      <c r="C14" s="30">
        <v>2015</v>
      </c>
      <c r="D14" s="31">
        <v>50</v>
      </c>
      <c r="E14" s="32">
        <v>10000000</v>
      </c>
      <c r="F14" s="45">
        <f t="shared" si="0"/>
        <v>200000</v>
      </c>
      <c r="G14" s="35" t="s">
        <v>0</v>
      </c>
      <c r="H14" s="26"/>
    </row>
    <row r="15" spans="1:8" s="148" customFormat="1" x14ac:dyDescent="0.25">
      <c r="A15" s="26"/>
      <c r="B15" s="29" t="s">
        <v>210</v>
      </c>
      <c r="C15" s="30">
        <v>2015</v>
      </c>
      <c r="D15" s="31">
        <v>25</v>
      </c>
      <c r="E15" s="32">
        <v>13000000</v>
      </c>
      <c r="F15" s="45">
        <f t="shared" si="0"/>
        <v>520000</v>
      </c>
      <c r="G15" s="35" t="s">
        <v>0</v>
      </c>
      <c r="H15" s="26"/>
    </row>
    <row r="16" spans="1:8" s="148" customFormat="1" x14ac:dyDescent="0.25">
      <c r="A16" s="26"/>
      <c r="B16" s="29" t="s">
        <v>202</v>
      </c>
      <c r="C16" s="30">
        <v>2015</v>
      </c>
      <c r="D16" s="31">
        <v>8</v>
      </c>
      <c r="E16" s="32">
        <v>6000000</v>
      </c>
      <c r="F16" s="45">
        <f t="shared" si="0"/>
        <v>750000</v>
      </c>
      <c r="G16" s="35" t="s">
        <v>0</v>
      </c>
      <c r="H16" s="26"/>
    </row>
    <row r="17" spans="1:8" s="148" customFormat="1" x14ac:dyDescent="0.25">
      <c r="A17" s="26"/>
      <c r="B17" s="29" t="s">
        <v>199</v>
      </c>
      <c r="C17" s="30">
        <v>2015</v>
      </c>
      <c r="D17" s="31">
        <v>5</v>
      </c>
      <c r="E17" s="32">
        <v>3000000</v>
      </c>
      <c r="F17" s="45">
        <f t="shared" si="0"/>
        <v>600000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2016</v>
      </c>
      <c r="D18" s="31">
        <v>75</v>
      </c>
      <c r="E18" s="32">
        <v>27000000</v>
      </c>
      <c r="F18" s="45">
        <f t="shared" si="0"/>
        <v>360000</v>
      </c>
      <c r="G18" s="35" t="s">
        <v>0</v>
      </c>
      <c r="H18" s="26"/>
    </row>
    <row r="19" spans="1:8" s="148" customFormat="1" x14ac:dyDescent="0.25">
      <c r="A19" s="26"/>
      <c r="B19" s="29" t="s">
        <v>210</v>
      </c>
      <c r="C19" s="30">
        <v>2016</v>
      </c>
      <c r="D19" s="31">
        <v>25</v>
      </c>
      <c r="E19" s="32">
        <v>13000000</v>
      </c>
      <c r="F19" s="45">
        <f t="shared" si="0"/>
        <v>520000</v>
      </c>
      <c r="G19" s="35" t="s">
        <v>0</v>
      </c>
      <c r="H19" s="26"/>
    </row>
    <row r="20" spans="1:8" s="148" customFormat="1" x14ac:dyDescent="0.25">
      <c r="A20" s="26"/>
      <c r="B20" s="29" t="s">
        <v>194</v>
      </c>
      <c r="C20" s="30">
        <v>2016</v>
      </c>
      <c r="D20" s="31">
        <v>30</v>
      </c>
      <c r="E20" s="32">
        <v>2000000</v>
      </c>
      <c r="F20" s="45">
        <f t="shared" si="0"/>
        <v>66666.666666666672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>
        <v>2016</v>
      </c>
      <c r="D21" s="31">
        <v>75</v>
      </c>
      <c r="E21" s="32">
        <v>55000000</v>
      </c>
      <c r="F21" s="45">
        <f t="shared" si="0"/>
        <v>733333.33333333337</v>
      </c>
      <c r="G21" s="35" t="s">
        <v>0</v>
      </c>
      <c r="H21" s="26"/>
    </row>
    <row r="22" spans="1:8" s="148" customFormat="1" x14ac:dyDescent="0.25">
      <c r="A22" s="26"/>
      <c r="B22" s="29" t="s">
        <v>202</v>
      </c>
      <c r="C22" s="30">
        <v>2016</v>
      </c>
      <c r="D22" s="31">
        <v>8</v>
      </c>
      <c r="E22" s="32">
        <v>6000000</v>
      </c>
      <c r="F22" s="45">
        <f t="shared" si="0"/>
        <v>750000</v>
      </c>
      <c r="G22" s="35" t="s">
        <v>0</v>
      </c>
      <c r="H22" s="26"/>
    </row>
    <row r="23" spans="1:8" s="148" customFormat="1" x14ac:dyDescent="0.25">
      <c r="A23" s="26"/>
      <c r="B23" s="29" t="s">
        <v>199</v>
      </c>
      <c r="C23" s="30">
        <v>2016</v>
      </c>
      <c r="D23" s="31">
        <v>5</v>
      </c>
      <c r="E23" s="32">
        <v>3000000</v>
      </c>
      <c r="F23" s="45">
        <f t="shared" si="0"/>
        <v>600000</v>
      </c>
      <c r="G23" s="35" t="s">
        <v>0</v>
      </c>
      <c r="H23" s="26"/>
    </row>
    <row r="24" spans="1:8" s="148" customFormat="1" x14ac:dyDescent="0.25">
      <c r="A24" s="26"/>
      <c r="B24" s="109" t="s">
        <v>72</v>
      </c>
      <c r="C24" s="165"/>
      <c r="D24" s="166"/>
      <c r="E24" s="167"/>
      <c r="F24" s="46">
        <f>SUMIF(C8:C23,"2015",F8:F23)</f>
        <v>4570000</v>
      </c>
      <c r="G24" s="47" t="s">
        <v>0</v>
      </c>
      <c r="H24" s="26"/>
    </row>
    <row r="25" spans="1:8" s="148" customFormat="1" x14ac:dyDescent="0.25">
      <c r="A25" s="26"/>
      <c r="B25" s="107" t="s">
        <v>130</v>
      </c>
      <c r="C25" s="168"/>
      <c r="D25" s="169"/>
      <c r="E25" s="170"/>
      <c r="F25" s="46">
        <f>SUMIF(C8:C23,"2016",F8:F23)</f>
        <v>3030000</v>
      </c>
      <c r="G25" s="47" t="s">
        <v>0</v>
      </c>
      <c r="H25" s="26"/>
    </row>
    <row r="26" spans="1:8" s="148" customFormat="1" x14ac:dyDescent="0.25">
      <c r="A26" s="26"/>
      <c r="B26" s="50" t="s">
        <v>36</v>
      </c>
      <c r="C26" s="171"/>
      <c r="D26" s="172"/>
      <c r="E26" s="172"/>
      <c r="F26" s="48">
        <f>F24+F25</f>
        <v>7600000</v>
      </c>
      <c r="G26" s="49" t="s">
        <v>0</v>
      </c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173"/>
      <c r="G29" s="173"/>
      <c r="H29" s="26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t="12" hidden="1" customHeight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Aarhus Vand AS</v>
      </c>
      <c r="B1" s="56"/>
      <c r="C1" s="56"/>
      <c r="D1" s="176"/>
      <c r="E1" s="56"/>
    </row>
    <row r="2" spans="1:5" x14ac:dyDescent="0.25">
      <c r="A2" s="220" t="str">
        <f>'1. Forside'!A2</f>
        <v>V220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16500</v>
      </c>
      <c r="D7" s="181" t="s">
        <v>0</v>
      </c>
      <c r="E7" s="56"/>
    </row>
    <row r="8" spans="1:5" x14ac:dyDescent="0.25">
      <c r="A8" s="56"/>
      <c r="B8" s="206" t="s">
        <v>211</v>
      </c>
      <c r="C8" s="51">
        <v>9800000</v>
      </c>
      <c r="D8" s="181" t="s">
        <v>0</v>
      </c>
      <c r="E8" s="56"/>
    </row>
    <row r="9" spans="1:5" x14ac:dyDescent="0.25">
      <c r="A9" s="56"/>
      <c r="B9" s="206" t="s">
        <v>212</v>
      </c>
      <c r="C9" s="51">
        <v>1000000</v>
      </c>
      <c r="D9" s="181" t="s">
        <v>0</v>
      </c>
      <c r="E9" s="56"/>
    </row>
    <row r="10" spans="1:5" x14ac:dyDescent="0.25">
      <c r="A10" s="56"/>
      <c r="B10" s="206" t="s">
        <v>213</v>
      </c>
      <c r="C10" s="51">
        <v>6000000</v>
      </c>
      <c r="D10" s="181" t="s">
        <v>0</v>
      </c>
      <c r="E10" s="56"/>
    </row>
    <row r="11" spans="1:5" x14ac:dyDescent="0.25">
      <c r="A11" s="56"/>
      <c r="B11" s="206" t="s">
        <v>214</v>
      </c>
      <c r="C11" s="51">
        <v>185000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17001500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219</v>
      </c>
      <c r="C15" s="178"/>
      <c r="D15" s="179"/>
      <c r="E15" s="56"/>
    </row>
    <row r="16" spans="1:5" x14ac:dyDescent="0.25">
      <c r="A16" s="56"/>
      <c r="B16" s="53" t="s">
        <v>218</v>
      </c>
      <c r="C16" s="180">
        <v>89696006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89696006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220000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12500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232500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107701051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104340910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3360141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2015-06-23T08:50:22Z</cp:lastPrinted>
  <dcterms:created xsi:type="dcterms:W3CDTF">2014-01-17T08:54:17Z</dcterms:created>
  <dcterms:modified xsi:type="dcterms:W3CDTF">2015-09-25T10:55:35Z</dcterms:modified>
</cp:coreProperties>
</file>