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E31" i="19" l="1"/>
  <c r="C36" i="19" l="1"/>
  <c r="E36" i="19" s="1"/>
  <c r="F16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F11" i="2"/>
  <c r="C9" i="12" l="1"/>
  <c r="C11" i="12" s="1"/>
  <c r="C31" i="8" s="1"/>
  <c r="E31" i="8" s="1"/>
  <c r="F8" i="2" l="1"/>
  <c r="F8" i="7"/>
  <c r="F15" i="7" s="1"/>
  <c r="F12" i="2" l="1"/>
  <c r="C9" i="10" s="1"/>
  <c r="C15" i="11" l="1"/>
  <c r="C28" i="8" s="1"/>
  <c r="C14" i="4"/>
  <c r="C26" i="8" s="1"/>
  <c r="C27" i="3"/>
  <c r="C24" i="8" s="1"/>
  <c r="F17" i="7"/>
  <c r="C18" i="8" s="1"/>
  <c r="C21" i="3"/>
  <c r="C23" i="8" s="1"/>
  <c r="C10" i="3"/>
  <c r="C21" i="8" s="1"/>
  <c r="C8" i="4"/>
  <c r="C25" i="8" s="1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<sst xmlns="http://schemas.openxmlformats.org/spreadsheetml/2006/main" count="375" uniqueCount="198">
  <si>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</si>
  <si>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</si>
  <si>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</si>
  <si>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</si>
  <si>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</si>
  <si>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</si>
  <si>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</si>
  <si>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</si>
  <si>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</si>
  <si>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</si>
  <si>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</si>
  <si>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</si>
  <si>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</si>
  <si>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</si>
  <si>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</si>
  <si>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</si>
  <si>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</si>
  <si>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</si>
  <si>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</si>
  <si>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</si>
  <si>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</si>
  <si>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</si>
  <si>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</si>
  <si>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</si>
  <si>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</si>
  <si>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</si>
  <si>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</si>
  <si>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</si>
  <si>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</si>
  <si>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</si>
  <si>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</si>
  <si>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</si>
  <si>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</si>
  <si>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</si>
  <si>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</si>
  <si>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</si>
  <si>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</si>
  <si>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</si>
  <si>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</si>
  <si>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</si>
  <si>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</si>
  <si>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</si>
  <si>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</si>
  <si>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</si>
  <si>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</si>
  <si>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</si>
  <si>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</si>
  <si>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</si>
  <si>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</si>
  <si>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</si>
  <si>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</si>
  <si>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</si>
  <si>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</si>
  <si>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</si>
  <si>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</si>
  <si>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</si>
  <si>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</si>
  <si>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</si>
  <si>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</si>
  <si>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</si>
  <si>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</si>
  <si>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</si>
  <si>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</si>
  <si>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</si>
  <si>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</si>
  <si>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</si>
  <si>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</si>
  <si>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</si>
  <si>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</si>
  <si>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</si>
  <si>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</si>
  <si>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</si>
  <si>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</si>
  <si>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</si>
  <si>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</si>
  <si>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</si>
  <si>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</si>
  <si>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</si>
  <si>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</si>
  <si>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</si>
  <si>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</si>
  <si>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</si>
  <si>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</si>
  <si>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</si>
  <si>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</si>
  <si>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</si>
  <si>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</si>
  <si>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</si>
  <si>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</si>
  <si>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</si>
  <si>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</si>
  <si>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</si>
  <si>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</si>
  <si>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</si>
  <si>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</si>
  <si>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</si>
  <si>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</si>
  <si>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</si>
  <si>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</si>
  <si>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</si>
  <si>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</si>
  <si>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</si>
  <si>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</si>
  <si>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</si>
  <si>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</si>
  <si>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</si>
  <si>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</si>
  <si>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</si>
  <si>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</si>
  <si>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</si>
  <si>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</si>
  <si>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</si>
  <si>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</si>
  <si>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</si>
  <si>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</si>
  <si>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</si>
  <si>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</si>
  <si>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</si>
  <si>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</si>
  <si>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</si>
  <si>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</si>
  <si>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</si>
  <si>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</si>
  <si>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</si>
  <si>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</si>
  <si>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</si>
  <si>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</si>
  <si>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</si>
  <si>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</si>
  <si>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</si>
  <si>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</si>
  <si>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</si>
  <si>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</si>
  <si>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</si>
  <si>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</si>
  <si>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</si>
  <si>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</si>
  <si>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</si>
  <si>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</si>
  <si>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</si>
  <si>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</si>
  <si>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</si>
  <si>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</si>
  <si>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</si>
  <si>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</si>
  <si>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</si>
  <si>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</si>
  <si>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</si>
  <si>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</si>
  <si>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</si>
  <si>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</si>
  <si>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</si>
  <si>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</si>
  <si>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</si>
  <si>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</si>
  <si>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</si>
  <si>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</si>
  <si>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</si>
  <si>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</si>
  <si>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</si>
  <si>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</si>
  <si>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</si>
  <si>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</si>
  <si>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</si>
  <si>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</si>
  <si>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</si>
  <si>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</si>
  <si>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</si>
  <si>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</si>
  <si>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</si>
  <si>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</si>
  <si>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</si>
  <si>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</si>
  <si>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</si>
  <si>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</si>
  <si>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</si>
  <si>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</si>
  <si>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</si>
  <si>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</si>
  <si>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</si>
  <si>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</si>
  <si>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</si>
  <si>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</si>
  <si>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</si>
  <si>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Ventiler på ledningsnet ≤ Ø50 mm</t>
  </si>
  <si>
    <t>Afregningsmålere, elektroniske ≤ Ø 110mm (Qn 10)</t>
  </si>
  <si>
    <t>10</t>
  </si>
  <si>
    <t>5</t>
  </si>
  <si>
    <t>Software måleraflæsning</t>
  </si>
  <si>
    <t>Grundvandsbeskyttelse, Skovrejsning</t>
  </si>
  <si>
    <t>Råvandsstation komplet montering og boringshus/tørbrønd</t>
  </si>
  <si>
    <t>Eternitledninger Ø 50mm &lt; Ledningsnet ≤ Ø110 mm</t>
  </si>
  <si>
    <t>Ejendomsskatter</t>
  </si>
  <si>
    <t xml:space="preserve">Selskabsskatter </t>
  </si>
  <si>
    <t>Aars Vand</t>
  </si>
  <si>
    <t>V221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</si>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</sst>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Aars Vand</v>
      </c>
      <c r="B1" s="56"/>
      <c r="C1" s="56"/>
      <c r="D1" s="56"/>
      <c r="E1" s="56"/>
    </row>
    <row r="2" spans="1:5" x14ac:dyDescent="0.25">
      <c r="A2" s="220" t="str">
        <f>'1. Forside'!A2</f>
        <v>V221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189</v>
      </c>
      <c r="C7" s="51">
        <v>500000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500000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500000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-500000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Aars Vand</v>
      </c>
      <c r="B1" s="26"/>
      <c r="C1" s="26"/>
      <c r="D1" s="26"/>
      <c r="E1" s="26"/>
    </row>
    <row r="2" spans="1:5" x14ac:dyDescent="0.25">
      <c r="A2" s="221" t="str">
        <f>'1. Forside'!A2</f>
        <v>V221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-113879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-103879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Aars Vand</v>
      </c>
      <c r="B1" s="26"/>
      <c r="C1" s="26"/>
      <c r="D1" s="26"/>
      <c r="E1" s="26"/>
    </row>
    <row r="2" spans="1:5" x14ac:dyDescent="0.25">
      <c r="A2" s="221" t="str">
        <f>'1. Forside'!A2</f>
        <v>V221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-4128012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-1987904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-2140108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-428021.6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Aars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V221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11873080.027364608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2164344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219240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-26814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298187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2654957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87300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87300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-171354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-62500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-909702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-1143556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1598701</v>
      </c>
      <c r="D27" s="79" t="s">
        <v>0</v>
      </c>
      <c r="E27" s="10">
        <f>IF(C27&lt;0,0,-C27)</f>
        <v>-1598701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2320424</v>
      </c>
      <c r="D29" s="79" t="s">
        <v>0</v>
      </c>
      <c r="E29" s="10">
        <f>-C29</f>
        <v>-2320424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7953961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7953961</v>
      </c>
      <c r="D36" s="79" t="s">
        <v>0</v>
      </c>
      <c r="E36" s="10">
        <f>-C36</f>
        <v>-7953961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-5.9726353920996189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Aars Vand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1924960</v>
      </c>
      <c r="D7" s="222" t="s">
        <v>0</v>
      </c>
      <c r="E7" s="223">
        <v>1692150</v>
      </c>
      <c r="F7" s="222" t="s">
        <v>0</v>
      </c>
      <c r="G7" s="223">
        <v>2320424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1692150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2320424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1924960</v>
      </c>
      <c r="D11" s="226" t="s">
        <v>0</v>
      </c>
      <c r="E11" s="55">
        <f>C11+E7-E8-E9</f>
        <v>1924960</v>
      </c>
      <c r="F11" s="226" t="s">
        <v>0</v>
      </c>
      <c r="G11" s="55">
        <f>E11+G7-G8-G9</f>
        <v>1924960</v>
      </c>
      <c r="H11" s="226" t="s">
        <v>0</v>
      </c>
      <c r="I11" s="55">
        <f>G11+I7-I8-I9</f>
        <v>1924960</v>
      </c>
      <c r="J11" s="226" t="s">
        <v>0</v>
      </c>
      <c r="K11" s="55">
        <f>K7-K8-K9+K10+I11</f>
        <v>1924960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Aars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V221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4507191.6018946674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-17127.328087199738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-225360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4264704.2738074679</v>
      </c>
      <c r="D13" s="79" t="s">
        <v>0</v>
      </c>
      <c r="E13" s="6">
        <f>C13</f>
        <v>4264704.2738074679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2131642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196</v>
      </c>
      <c r="C16" s="14">
        <f>'6. Gennemførte investeringer'!F14</f>
        <v>382205.64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-116013.56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173666.66666666666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2571500.7466666666</v>
      </c>
      <c r="D19" s="79" t="s">
        <v>0</v>
      </c>
      <c r="E19" s="8">
        <f>C19</f>
        <v>2571500.7466666666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239000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3265000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55800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485357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500000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-500000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-103879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3941278</v>
      </c>
      <c r="D29" s="79" t="s">
        <v>0</v>
      </c>
      <c r="E29" s="6">
        <f>C29</f>
        <v>3941278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-428021.6</v>
      </c>
      <c r="D31" s="79" t="s">
        <v>0</v>
      </c>
      <c r="E31" s="10">
        <f>C31</f>
        <v>-428021.6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-5.9726353920996189</v>
      </c>
      <c r="D33" s="79" t="s">
        <v>0</v>
      </c>
      <c r="E33" s="12">
        <f>C33</f>
        <v>-5.9726353920996189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10349455.447838742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478219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21.641665111253928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14.814249220208193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Aars Vand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V221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4507191.6018946674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4507191.6018946674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4507191.6018946674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-17127.328087199738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Aars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1931782.3205720545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4490064.2738074679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4507191.6018946674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1926373.6906497809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225360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Aars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96653595.223511934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2131642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2131642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Aars Vand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V221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512394</v>
      </c>
      <c r="F8" s="34">
        <f t="shared" ref="F8:F11" si="0">E8/D8</f>
        <v>6831.92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183</v>
      </c>
      <c r="E9" s="32">
        <v>269285</v>
      </c>
      <c r="F9" s="34">
        <f t="shared" si="0"/>
        <v>3590.4666666666667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182</v>
      </c>
      <c r="D10" s="31" t="s">
        <v>186</v>
      </c>
      <c r="E10" s="32">
        <v>744710</v>
      </c>
      <c r="F10" s="34">
        <f t="shared" si="0"/>
        <v>74471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182</v>
      </c>
      <c r="D11" s="31" t="s">
        <v>187</v>
      </c>
      <c r="E11" s="32">
        <v>59965</v>
      </c>
      <c r="F11" s="34">
        <f t="shared" si="0"/>
        <v>11993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96886.386666666673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285319.25333333336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382205.64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Aars Vand</v>
      </c>
      <c r="B1" s="162"/>
      <c r="C1" s="162"/>
      <c r="D1" s="162"/>
      <c r="E1" s="162"/>
    </row>
    <row r="2" spans="1:5" x14ac:dyDescent="0.25">
      <c r="A2" s="1" t="str">
        <f>'1. Forside'!A2</f>
        <v>V221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143653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166133.33333333334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96886.386666666673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-116013.56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Aars Vand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V221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30</v>
      </c>
      <c r="E8" s="32">
        <v>250000</v>
      </c>
      <c r="F8" s="45">
        <f>E8/D8</f>
        <v>8333.3333333333339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10</v>
      </c>
      <c r="E9" s="32">
        <v>750000</v>
      </c>
      <c r="F9" s="45">
        <f t="shared" ref="F9:F14" si="0">E9/D9</f>
        <v>75000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2015</v>
      </c>
      <c r="D10" s="31">
        <v>75</v>
      </c>
      <c r="E10" s="32">
        <v>250000</v>
      </c>
      <c r="F10" s="45">
        <f t="shared" si="0"/>
        <v>3333.3333333333335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2015</v>
      </c>
      <c r="D11" s="31">
        <v>75</v>
      </c>
      <c r="E11" s="32">
        <v>150000</v>
      </c>
      <c r="F11" s="45">
        <f t="shared" si="0"/>
        <v>2000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2016</v>
      </c>
      <c r="D12" s="31">
        <v>75</v>
      </c>
      <c r="E12" s="32">
        <v>250000</v>
      </c>
      <c r="F12" s="45">
        <f t="shared" si="0"/>
        <v>3333.3333333333335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2016</v>
      </c>
      <c r="D13" s="31">
        <v>10</v>
      </c>
      <c r="E13" s="32">
        <v>750000</v>
      </c>
      <c r="F13" s="45">
        <f t="shared" si="0"/>
        <v>75000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>
        <v>2016</v>
      </c>
      <c r="D14" s="31">
        <v>75</v>
      </c>
      <c r="E14" s="32">
        <v>500000</v>
      </c>
      <c r="F14" s="45">
        <f t="shared" si="0"/>
        <v>6666.666666666667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88666.666666666657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85000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173666.66666666666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Aars Vand</v>
      </c>
      <c r="B1" s="56"/>
      <c r="C1" s="56"/>
      <c r="D1" s="176"/>
      <c r="E1" s="56"/>
    </row>
    <row r="2" spans="1:5" x14ac:dyDescent="0.25">
      <c r="A2" s="220" t="str">
        <f>'1. Forside'!A2</f>
        <v>V221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6000</v>
      </c>
      <c r="D8" s="181" t="s">
        <v>0</v>
      </c>
      <c r="E8" s="56"/>
    </row>
    <row r="9" spans="1:5" x14ac:dyDescent="0.25">
      <c r="A9" s="56"/>
      <c r="B9" s="206" t="s">
        <v>193</v>
      </c>
      <c r="C9" s="51">
        <v>200000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239000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197</v>
      </c>
      <c r="C14" s="180">
        <v>3265000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3265000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20800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35000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55800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3648241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3162884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485357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2015-09-17T15:27:29Z</dcterms:modified>
</cp:coreProperties>
</file>