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24240" windowHeight="11895" activeTab="1"/>
  </bookViews>
  <sheets>
    <sheet name="Ark1" sheetId="10" r:id="rId1"/>
    <sheet name="Opg til prisloft" sheetId="9" r:id="rId2"/>
  </sheets>
  <definedNames>
    <definedName name="_xlnm.Print_Area" localSheetId="1">'Opg til prisloft'!$A$2:$M$44</definedName>
  </definedNames>
  <calcPr calcId="145621"/>
</workbook>
</file>

<file path=xl/calcChain.xml><?xml version="1.0" encoding="utf-8"?>
<calcChain xmlns="http://schemas.openxmlformats.org/spreadsheetml/2006/main">
  <c r="L31" i="9" l="1"/>
  <c r="L30" i="9"/>
  <c r="L29" i="9"/>
  <c r="L28" i="9"/>
  <c r="L27" i="9"/>
  <c r="L26" i="9"/>
  <c r="L25" i="9"/>
  <c r="J25" i="9"/>
  <c r="J26" i="9" s="1"/>
  <c r="J27" i="9" s="1"/>
  <c r="J28" i="9" s="1"/>
  <c r="J29" i="9" s="1"/>
  <c r="J30" i="9" s="1"/>
  <c r="J31" i="9" s="1"/>
  <c r="I25" i="9"/>
  <c r="I26" i="9" s="1"/>
  <c r="I27" i="9" s="1"/>
  <c r="I28" i="9" s="1"/>
  <c r="I29" i="9" s="1"/>
  <c r="I30" i="9" s="1"/>
  <c r="I31" i="9" s="1"/>
  <c r="J24" i="9" l="1"/>
  <c r="J23" i="9"/>
  <c r="I24" i="9"/>
  <c r="I23" i="9"/>
  <c r="F31" i="9"/>
  <c r="E24" i="9"/>
  <c r="E25" i="9"/>
  <c r="E26" i="9"/>
  <c r="E27" i="9"/>
  <c r="E28" i="9"/>
  <c r="E29" i="9"/>
  <c r="E30" i="9"/>
  <c r="E31" i="9"/>
  <c r="E23" i="9"/>
  <c r="H23" i="9" l="1"/>
  <c r="H24" i="9" s="1"/>
  <c r="H25" i="9" s="1"/>
  <c r="H26" i="9" s="1"/>
  <c r="H27" i="9" s="1"/>
  <c r="H28" i="9" s="1"/>
  <c r="H29" i="9" s="1"/>
  <c r="L38" i="9" l="1"/>
  <c r="J38" i="9"/>
  <c r="I38" i="9"/>
  <c r="H38" i="9"/>
  <c r="D38" i="9"/>
  <c r="F23" i="9"/>
  <c r="F24" i="9" s="1"/>
  <c r="F25" i="9" s="1"/>
  <c r="F26" i="9" s="1"/>
  <c r="F27" i="9" s="1"/>
  <c r="F28" i="9" s="1"/>
  <c r="F29" i="9" s="1"/>
  <c r="C24" i="9"/>
  <c r="G25" i="9"/>
  <c r="G26" i="9" s="1"/>
  <c r="G27" i="9" s="1"/>
  <c r="G28" i="9" s="1"/>
  <c r="G29" i="9" s="1"/>
  <c r="G30" i="9" s="1"/>
  <c r="G31" i="9" s="1"/>
  <c r="G23" i="9"/>
  <c r="B25" i="9"/>
  <c r="B26" i="9" s="1"/>
  <c r="B24" i="9"/>
  <c r="B23" i="9"/>
  <c r="B27" i="9" l="1"/>
  <c r="B28" i="9" s="1"/>
  <c r="B29" i="9" s="1"/>
  <c r="B30" i="9" s="1"/>
  <c r="B31" i="9" s="1"/>
  <c r="C38" i="9"/>
  <c r="F38" i="9"/>
  <c r="G24" i="9"/>
  <c r="G38" i="9" s="1"/>
  <c r="C25" i="9"/>
  <c r="C26" i="9" s="1"/>
  <c r="C27" i="9" s="1"/>
  <c r="C28" i="9" s="1"/>
  <c r="C29" i="9" s="1"/>
  <c r="C30" i="9" s="1"/>
  <c r="C31" i="9" s="1"/>
  <c r="K31" i="9"/>
  <c r="M31" i="9" s="1"/>
  <c r="K24" i="9" l="1"/>
  <c r="M24" i="9" s="1"/>
  <c r="K27" i="9"/>
  <c r="M27" i="9" s="1"/>
  <c r="B38" i="9"/>
  <c r="K26" i="9"/>
  <c r="M26" i="9" s="1"/>
  <c r="K28" i="9"/>
  <c r="M28" i="9" s="1"/>
  <c r="K25" i="9"/>
  <c r="M25" i="9" s="1"/>
  <c r="K30" i="9"/>
  <c r="M30" i="9" s="1"/>
  <c r="K29" i="9"/>
  <c r="M29" i="9" s="1"/>
  <c r="E38" i="9"/>
  <c r="K23" i="9"/>
  <c r="M23" i="9" s="1"/>
  <c r="M40" i="9" l="1"/>
  <c r="K38" i="9"/>
  <c r="M38" i="9"/>
</calcChain>
</file>

<file path=xl/sharedStrings.xml><?xml version="1.0" encoding="utf-8"?>
<sst xmlns="http://schemas.openxmlformats.org/spreadsheetml/2006/main" count="44" uniqueCount="31">
  <si>
    <t>Interval (år)</t>
  </si>
  <si>
    <t xml:space="preserve"> </t>
  </si>
  <si>
    <t>Bed 6</t>
  </si>
  <si>
    <t>Bed 1</t>
  </si>
  <si>
    <t>bed2</t>
  </si>
  <si>
    <t>Bed 3</t>
  </si>
  <si>
    <t>Bed 4</t>
  </si>
  <si>
    <t>Bed 5</t>
  </si>
  <si>
    <t>Bed 7</t>
  </si>
  <si>
    <t>Bed 8</t>
  </si>
  <si>
    <t>Bed 9</t>
  </si>
  <si>
    <t>X</t>
  </si>
  <si>
    <t>Senest oprenset /etableret år</t>
  </si>
  <si>
    <t>omkostning (kr.)</t>
  </si>
  <si>
    <r>
      <rPr>
        <b/>
        <sz val="11"/>
        <color theme="1"/>
        <rFont val="Calibri"/>
        <family val="2"/>
        <scheme val="minor"/>
      </rPr>
      <t>Bed 8 og 9</t>
    </r>
    <r>
      <rPr>
        <sz val="11"/>
        <color theme="1"/>
        <rFont val="Calibri"/>
        <family val="2"/>
        <scheme val="minor"/>
      </rPr>
      <t xml:space="preserve"> er taget i brug 1. januar 2008</t>
    </r>
  </si>
  <si>
    <t>Planlagt tømning</t>
  </si>
  <si>
    <t xml:space="preserve">Udgifter til nyplantning (skøn 56.000 kr. pr. bed) og eventuelt nyt vækstlag (skøn 125.000 kr. pr. bed) er ikke afholdt hidtil. Tillæg hertil indgår derfor ikke i beregningen af § 8-tillægget.   </t>
  </si>
  <si>
    <t>Udgifter til identificering af årsagen til kort tømningsfrekvens er ikke en periodevis forekommende driftsomkostning. Omkostninger til denne aktivitet berettiger derfor ikke til § 8-tillæg.</t>
  </si>
  <si>
    <t xml:space="preserve">Oprensningsår er markeret med grøn baggrund </t>
  </si>
  <si>
    <t xml:space="preserve">Samlet tillæg inkl. Prisfremskrivning:  </t>
  </si>
  <si>
    <t>Egedal Spildevands § 8, stk. 2 tillæg til oprensning af slambede</t>
  </si>
  <si>
    <t xml:space="preserve">Omkostninger til tømning             (kr. pr. m2): </t>
  </si>
  <si>
    <t xml:space="preserve">Prisfremskrivningen er 3,1 pct fra 2012 til 2013; 1,5 pct. fra 2013 til 2014 og 0,08 pct. fra 2014 til 2015.  </t>
  </si>
  <si>
    <t xml:space="preserve">Beregnet på realiserede priser for oprensning i 2012-14 af slambedene 2,3,4,5 og 7 omregnet til 2014-prisniveau. </t>
  </si>
  <si>
    <t xml:space="preserve">Tømningsomkostninger for bed 2,3,4,5 og 7 er sammenlagt 2.906.284 kr. (2014-priser) for 5180 m2 bed = 561 kr. pr. m2 </t>
  </si>
  <si>
    <t>Tømningsomkostningerne for bed 1, 6, 8 og 9 er beregnet på grundlag af deres areal og den gennemsnitlige oprensningspris på 561 kr./m2</t>
  </si>
  <si>
    <t>I alt (2014-priser i kr.)</t>
  </si>
  <si>
    <t>Prisfremskrivning 2014-2015 (kr.)</t>
  </si>
  <si>
    <t>I alt inkl. Prisfremskrivning (kr.)</t>
  </si>
  <si>
    <t xml:space="preserve">Tillæggene i årene 2015 -2022 er i 2015 priser. </t>
  </si>
  <si>
    <t xml:space="preserve">Areal (m2)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</si>
</sst>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 applyAlignment="1">
      <alignment vertical="top"/>
    </xf>
    <xf numFmtId="3" fontId="0" fillId="0" borderId="0" xfId="0" applyNumberFormat="1"/>
    <xf numFmtId="0" fontId="3" fillId="0" borderId="0" xfId="0" applyFont="1"/>
    <xf numFmtId="3" fontId="0" fillId="3" borderId="0" xfId="0" applyNumberFormat="1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5" xfId="0" applyFill="1" applyBorder="1"/>
    <xf numFmtId="0" fontId="0" fillId="0" borderId="0" xfId="0" applyBorder="1"/>
    <xf numFmtId="3" fontId="0" fillId="0" borderId="0" xfId="0" applyNumberFormat="1" applyBorder="1" applyAlignment="1"/>
    <xf numFmtId="0" fontId="0" fillId="0" borderId="1" xfId="0" applyBorder="1"/>
    <xf numFmtId="0" fontId="1" fillId="2" borderId="8" xfId="0" applyFont="1" applyFill="1" applyBorder="1"/>
    <xf numFmtId="49" fontId="1" fillId="2" borderId="7" xfId="0" quotePrefix="1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3" fontId="1" fillId="3" borderId="6" xfId="0" applyNumberFormat="1" applyFont="1" applyFill="1" applyBorder="1"/>
    <xf numFmtId="3" fontId="2" fillId="3" borderId="4" xfId="0" applyNumberFormat="1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1" fillId="0" borderId="2" xfId="0" applyFont="1" applyBorder="1"/>
    <xf numFmtId="3" fontId="1" fillId="3" borderId="9" xfId="0" applyNumberFormat="1" applyFont="1" applyFill="1" applyBorder="1"/>
    <xf numFmtId="0" fontId="0" fillId="0" borderId="2" xfId="0" applyFont="1" applyBorder="1"/>
    <xf numFmtId="3" fontId="0" fillId="0" borderId="6" xfId="0" applyNumberFormat="1" applyFont="1" applyBorder="1" applyAlignment="1"/>
    <xf numFmtId="3" fontId="0" fillId="0" borderId="0" xfId="0" applyNumberFormat="1" applyFont="1" applyBorder="1" applyAlignment="1"/>
    <xf numFmtId="0" fontId="0" fillId="0" borderId="0" xfId="0" applyFont="1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3" fontId="0" fillId="0" borderId="2" xfId="0" applyNumberFormat="1" applyFill="1" applyBorder="1"/>
    <xf numFmtId="3" fontId="0" fillId="2" borderId="2" xfId="0" applyNumberFormat="1" applyFill="1" applyBorder="1"/>
    <xf numFmtId="3" fontId="0" fillId="2" borderId="0" xfId="0" applyNumberFormat="1" applyFill="1" applyBorder="1"/>
    <xf numFmtId="3" fontId="0" fillId="2" borderId="0" xfId="0" applyNumberFormat="1" applyFill="1"/>
    <xf numFmtId="3" fontId="0" fillId="2" borderId="9" xfId="0" applyNumberFormat="1" applyFill="1" applyBorder="1"/>
    <xf numFmtId="3" fontId="0" fillId="2" borderId="0" xfId="0" applyNumberForma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 wrapText="1"/>
    </xf>
    <xf numFmtId="0" fontId="0" fillId="2" borderId="5" xfId="0" applyFill="1" applyBorder="1"/>
    <xf numFmtId="3" fontId="0" fillId="0" borderId="3" xfId="0" applyNumberFormat="1" applyFill="1" applyBorder="1"/>
    <xf numFmtId="3" fontId="0" fillId="4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4" borderId="9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3" fontId="0" fillId="4" borderId="2" xfId="0" applyNumberFormat="1" applyFill="1" applyBorder="1"/>
    <xf numFmtId="3" fontId="0" fillId="0" borderId="1" xfId="0" applyNumberFormat="1" applyBorder="1" applyAlignment="1">
      <alignment horizontal="right"/>
    </xf>
    <xf numFmtId="0" fontId="0" fillId="3" borderId="6" xfId="0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3" borderId="0" xfId="0" applyFill="1" applyBorder="1" applyAlignment="1">
      <alignment wrapText="1"/>
    </xf>
    <xf numFmtId="1" fontId="0" fillId="0" borderId="0" xfId="0" applyNumberFormat="1" applyAlignment="1">
      <alignment vertical="top" wrapText="1"/>
    </xf>
    <xf numFmtId="3" fontId="0" fillId="0" borderId="0" xfId="0" applyNumberFormat="1" applyAlignment="1">
      <alignment wrapText="1"/>
    </xf>
    <xf numFmtId="0" fontId="0" fillId="3" borderId="0" xfId="0" applyFill="1" applyBorder="1" applyAlignment="1">
      <alignment horizontal="left" wrapText="1"/>
    </xf>
    <xf numFmtId="0" fontId="0" fillId="3" borderId="2" xfId="0" applyFill="1" applyBorder="1"/>
    <xf numFmtId="0" fontId="0" fillId="0" borderId="6" xfId="0" applyBorder="1"/>
    <xf numFmtId="0" fontId="0" fillId="2" borderId="6" xfId="0" applyFill="1" applyBorder="1"/>
    <xf numFmtId="3" fontId="0" fillId="4" borderId="0" xfId="0" applyNumberForma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0" borderId="9" xfId="0" applyNumberFormat="1" applyBorder="1" applyAlignment="1">
      <alignment horizontal="right"/>
    </xf>
    <xf numFmtId="3" fontId="1" fillId="3" borderId="5" xfId="0" applyNumberFormat="1" applyFont="1" applyFill="1" applyBorder="1"/>
    <xf numFmtId="0" fontId="1" fillId="2" borderId="8" xfId="0" applyFont="1" applyFill="1" applyBorder="1" applyAlignment="1">
      <alignment horizontal="center" wrapText="1"/>
    </xf>
    <xf numFmtId="3" fontId="1" fillId="2" borderId="9" xfId="0" applyNumberFormat="1" applyFont="1" applyFill="1" applyBorder="1"/>
    <xf numFmtId="3" fontId="1" fillId="2" borderId="6" xfId="0" applyNumberFormat="1" applyFont="1" applyFill="1" applyBorder="1"/>
    <xf numFmtId="3" fontId="1" fillId="0" borderId="0" xfId="0" applyNumberFormat="1" applyFont="1"/>
    <xf numFmtId="49" fontId="1" fillId="2" borderId="0" xfId="0" quotePrefix="1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6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0" xfId="0" applyFont="1" applyFill="1" applyBorder="1"/>
    <xf numFmtId="3" fontId="0" fillId="0" borderId="0" xfId="0" applyNumberFormat="1" applyBorder="1"/>
    <xf numFmtId="3" fontId="2" fillId="3" borderId="0" xfId="0" applyNumberFormat="1" applyFont="1" applyFill="1" applyBorder="1"/>
    <xf numFmtId="49" fontId="1" fillId="4" borderId="0" xfId="0" quotePrefix="1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wrapText="1"/>
    </xf>
    <xf numFmtId="164" fontId="0" fillId="0" borderId="0" xfId="0" applyNumberFormat="1" applyFont="1" applyBorder="1" applyAlignment="1"/>
    <xf numFmtId="0" fontId="0" fillId="0" borderId="0" xfId="0" applyFont="1" applyBorder="1"/>
    <xf numFmtId="3" fontId="4" fillId="2" borderId="2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Layout" topLeftCell="A3" zoomScale="82" zoomScaleNormal="75" zoomScalePageLayoutView="82" workbookViewId="0">
      <selection activeCell="M43" sqref="M43"/>
    </sheetView>
  </sheetViews>
  <sheetFormatPr defaultRowHeight="15" x14ac:dyDescent="0.25"/>
  <cols>
    <col min="1" max="1" width="28" customWidth="1"/>
    <col min="2" max="4" width="14.140625" customWidth="1"/>
    <col min="5" max="10" width="14.7109375" customWidth="1"/>
    <col min="11" max="11" width="20" customWidth="1"/>
    <col min="12" max="12" width="17.7109375" customWidth="1"/>
    <col min="13" max="13" width="22" customWidth="1"/>
  </cols>
  <sheetData>
    <row r="1" spans="1:13" x14ac:dyDescent="0.25">
      <c r="B1" s="1"/>
      <c r="C1" s="1" t="s">
        <v>1</v>
      </c>
      <c r="F1" t="s">
        <v>1</v>
      </c>
    </row>
    <row r="2" spans="1:13" x14ac:dyDescent="0.25">
      <c r="A2" s="25"/>
    </row>
    <row r="3" spans="1:13" ht="18.75" x14ac:dyDescent="0.3">
      <c r="A3" s="26" t="s">
        <v>20</v>
      </c>
    </row>
    <row r="4" spans="1:13" ht="18.75" x14ac:dyDescent="0.3">
      <c r="A4" s="26"/>
    </row>
    <row r="5" spans="1:13" ht="30" x14ac:dyDescent="0.25">
      <c r="A5" s="49" t="s">
        <v>21</v>
      </c>
      <c r="B5" s="80">
        <v>561</v>
      </c>
      <c r="C5" s="8"/>
    </row>
    <row r="6" spans="1:13" x14ac:dyDescent="0.25">
      <c r="A6" s="19"/>
      <c r="B6" s="9"/>
      <c r="C6" s="9"/>
    </row>
    <row r="7" spans="1:13" x14ac:dyDescent="0.25">
      <c r="A7" s="21" t="s">
        <v>23</v>
      </c>
      <c r="B7" s="22"/>
      <c r="C7" s="23"/>
      <c r="D7" s="24"/>
      <c r="E7" s="24"/>
    </row>
    <row r="8" spans="1:13" x14ac:dyDescent="0.25">
      <c r="A8" s="21" t="s">
        <v>24</v>
      </c>
      <c r="B8" s="23"/>
      <c r="C8" s="23"/>
      <c r="D8" s="24"/>
      <c r="E8" s="24"/>
      <c r="F8" s="24"/>
      <c r="G8" s="24"/>
      <c r="H8" s="24"/>
      <c r="I8" s="24"/>
      <c r="J8" s="24"/>
      <c r="K8" s="24"/>
    </row>
    <row r="9" spans="1:13" x14ac:dyDescent="0.25">
      <c r="A9" s="21" t="s">
        <v>25</v>
      </c>
      <c r="B9" s="23"/>
      <c r="C9" s="23"/>
      <c r="D9" s="24"/>
      <c r="E9" s="24"/>
      <c r="F9" s="24"/>
      <c r="G9" s="24"/>
      <c r="H9" s="24"/>
      <c r="I9" s="24"/>
      <c r="J9" s="24"/>
      <c r="K9" s="24"/>
    </row>
    <row r="10" spans="1:13" x14ac:dyDescent="0.25">
      <c r="A10" s="21" t="s">
        <v>16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1" t="s">
        <v>17</v>
      </c>
      <c r="B11" s="23"/>
      <c r="C11" s="79"/>
      <c r="D11" s="24"/>
      <c r="E11" s="24"/>
      <c r="F11" s="24"/>
      <c r="G11" s="24"/>
      <c r="H11" s="24"/>
      <c r="I11" s="24"/>
      <c r="J11" s="24"/>
      <c r="K11" s="24"/>
    </row>
    <row r="12" spans="1:13" ht="18.75" x14ac:dyDescent="0.3">
      <c r="A12" s="25" t="s">
        <v>22</v>
      </c>
      <c r="B12" s="3"/>
      <c r="C12" s="3"/>
    </row>
    <row r="13" spans="1:13" ht="18.75" x14ac:dyDescent="0.3">
      <c r="A13" s="27"/>
      <c r="B13" s="3"/>
      <c r="C13" s="3"/>
    </row>
    <row r="14" spans="1:13" ht="30" x14ac:dyDescent="0.25">
      <c r="A14" s="11"/>
      <c r="B14" s="12" t="s">
        <v>3</v>
      </c>
      <c r="C14" s="12" t="s">
        <v>4</v>
      </c>
      <c r="D14" s="12" t="s">
        <v>5</v>
      </c>
      <c r="E14" s="12" t="s">
        <v>6</v>
      </c>
      <c r="F14" s="12" t="s">
        <v>7</v>
      </c>
      <c r="G14" s="12" t="s">
        <v>2</v>
      </c>
      <c r="H14" s="12" t="s">
        <v>8</v>
      </c>
      <c r="I14" s="12" t="s">
        <v>9</v>
      </c>
      <c r="J14" s="34" t="s">
        <v>10</v>
      </c>
      <c r="K14" s="13" t="s">
        <v>26</v>
      </c>
      <c r="L14" s="61" t="s">
        <v>27</v>
      </c>
      <c r="M14" s="61" t="s">
        <v>28</v>
      </c>
    </row>
    <row r="15" spans="1:13" x14ac:dyDescent="0.25">
      <c r="A15" s="68">
        <v>2006</v>
      </c>
      <c r="B15" s="74" t="s">
        <v>11</v>
      </c>
      <c r="C15" s="65"/>
      <c r="D15" s="65"/>
      <c r="E15" s="65"/>
      <c r="F15" s="65"/>
      <c r="G15" s="74" t="s">
        <v>11</v>
      </c>
      <c r="H15" s="65"/>
      <c r="I15" s="65"/>
      <c r="J15" s="66"/>
      <c r="K15" s="69"/>
      <c r="L15" s="67"/>
      <c r="M15" s="67"/>
    </row>
    <row r="16" spans="1:13" x14ac:dyDescent="0.25">
      <c r="A16" s="68">
        <v>2007</v>
      </c>
      <c r="B16" s="65"/>
      <c r="C16" s="65"/>
      <c r="D16" s="65"/>
      <c r="E16" s="65"/>
      <c r="F16" s="65"/>
      <c r="G16" s="65"/>
      <c r="H16" s="65"/>
      <c r="I16" s="65"/>
      <c r="J16" s="66"/>
      <c r="K16" s="70"/>
      <c r="L16" s="67"/>
      <c r="M16" s="67"/>
    </row>
    <row r="17" spans="1:13" x14ac:dyDescent="0.25">
      <c r="A17" s="68">
        <v>2008</v>
      </c>
      <c r="B17" s="65"/>
      <c r="C17" s="65"/>
      <c r="D17" s="65"/>
      <c r="E17" s="65"/>
      <c r="F17" s="65"/>
      <c r="G17" s="65"/>
      <c r="H17" s="65"/>
      <c r="I17" s="65"/>
      <c r="J17" s="66"/>
      <c r="K17" s="70"/>
      <c r="L17" s="67"/>
      <c r="M17" s="67"/>
    </row>
    <row r="18" spans="1:13" x14ac:dyDescent="0.25">
      <c r="A18" s="68">
        <v>2009</v>
      </c>
      <c r="B18" s="65"/>
      <c r="C18" s="65"/>
      <c r="D18" s="65"/>
      <c r="E18" s="65"/>
      <c r="F18" s="65"/>
      <c r="G18" s="65"/>
      <c r="H18" s="65"/>
      <c r="I18" s="65"/>
      <c r="J18" s="66"/>
      <c r="K18" s="70"/>
      <c r="L18" s="67"/>
      <c r="M18" s="67"/>
    </row>
    <row r="19" spans="1:13" x14ac:dyDescent="0.25">
      <c r="A19" s="56">
        <v>2010</v>
      </c>
      <c r="B19" s="81"/>
      <c r="C19" s="30"/>
      <c r="D19" s="30"/>
      <c r="E19" s="30"/>
      <c r="F19" s="30"/>
      <c r="G19" s="31"/>
      <c r="H19" s="31"/>
      <c r="I19" s="30"/>
      <c r="J19" s="32"/>
      <c r="K19" s="62"/>
      <c r="L19" s="63"/>
      <c r="M19" s="63"/>
    </row>
    <row r="20" spans="1:13" x14ac:dyDescent="0.25">
      <c r="A20" s="56">
        <v>2011</v>
      </c>
      <c r="B20" s="29"/>
      <c r="C20" s="30"/>
      <c r="D20" s="30"/>
      <c r="E20" s="30"/>
      <c r="F20" s="30"/>
      <c r="G20" s="31"/>
      <c r="H20" s="31"/>
      <c r="I20" s="30"/>
      <c r="J20" s="32"/>
      <c r="K20" s="62"/>
      <c r="L20" s="63"/>
      <c r="M20" s="63"/>
    </row>
    <row r="21" spans="1:13" x14ac:dyDescent="0.25">
      <c r="A21" s="56">
        <v>2012</v>
      </c>
      <c r="B21" s="29"/>
      <c r="C21" s="30"/>
      <c r="D21" s="33"/>
      <c r="E21" s="30"/>
      <c r="F21" s="57" t="s">
        <v>11</v>
      </c>
      <c r="G21" s="31"/>
      <c r="H21" s="58" t="s">
        <v>11</v>
      </c>
      <c r="I21" s="30"/>
      <c r="J21" s="32"/>
      <c r="K21" s="62"/>
      <c r="L21" s="63"/>
      <c r="M21" s="63"/>
    </row>
    <row r="22" spans="1:13" x14ac:dyDescent="0.25">
      <c r="A22" s="56">
        <v>2013</v>
      </c>
      <c r="B22" s="29"/>
      <c r="C22" s="33"/>
      <c r="D22" s="33"/>
      <c r="E22" s="57" t="s">
        <v>11</v>
      </c>
      <c r="F22" s="75"/>
      <c r="G22" s="31"/>
      <c r="H22" s="75"/>
      <c r="I22" s="30"/>
      <c r="J22" s="32"/>
      <c r="K22" s="62"/>
      <c r="L22" s="63"/>
      <c r="M22" s="63"/>
    </row>
    <row r="23" spans="1:13" x14ac:dyDescent="0.25">
      <c r="A23" s="56">
        <v>2014</v>
      </c>
      <c r="B23" s="28">
        <f>B33/2</f>
        <v>193545</v>
      </c>
      <c r="C23" s="37">
        <v>512223</v>
      </c>
      <c r="D23" s="37">
        <v>704307</v>
      </c>
      <c r="E23" s="42">
        <f>$E$33/8</f>
        <v>104484.875</v>
      </c>
      <c r="F23" s="40">
        <f>ROUND(F33/7*1,0)</f>
        <v>46828</v>
      </c>
      <c r="G23" s="42">
        <f>ROUND(G33/2,0)</f>
        <v>308550</v>
      </c>
      <c r="H23" s="40">
        <f>ROUND(H33/7*1,0)</f>
        <v>72583</v>
      </c>
      <c r="I23" s="42">
        <f>$I$33/2</f>
        <v>420750</v>
      </c>
      <c r="J23" s="59">
        <f>J33/2</f>
        <v>420750</v>
      </c>
      <c r="K23" s="20">
        <f t="shared" ref="K23:K31" si="0">SUM(B23:J23)</f>
        <v>2784020.875</v>
      </c>
      <c r="L23" s="14">
        <v>0</v>
      </c>
      <c r="M23" s="14">
        <f>SUM(K23:K23:L23)</f>
        <v>2784020.875</v>
      </c>
    </row>
    <row r="24" spans="1:13" x14ac:dyDescent="0.25">
      <c r="A24" s="56">
        <v>2015</v>
      </c>
      <c r="B24" s="46">
        <f>B33/2</f>
        <v>193545</v>
      </c>
      <c r="C24" s="38">
        <f>ROUND(C33/8*1,0)</f>
        <v>64028</v>
      </c>
      <c r="D24" s="38">
        <v>88038</v>
      </c>
      <c r="E24" s="42">
        <f t="shared" ref="E24:E31" si="1">$E$33/8</f>
        <v>104484.875</v>
      </c>
      <c r="F24" s="40">
        <f>F23</f>
        <v>46828</v>
      </c>
      <c r="G24" s="37">
        <f>G23</f>
        <v>308550</v>
      </c>
      <c r="H24" s="42">
        <f>H23</f>
        <v>72583</v>
      </c>
      <c r="I24" s="37">
        <f>$I$33/2</f>
        <v>420750</v>
      </c>
      <c r="J24" s="43">
        <f>J33/2</f>
        <v>420750</v>
      </c>
      <c r="K24" s="20">
        <f t="shared" si="0"/>
        <v>1719556.875</v>
      </c>
      <c r="L24" s="14">
        <v>1376</v>
      </c>
      <c r="M24" s="14">
        <f t="shared" ref="M24:M31" si="2">SUM(K24:L24)</f>
        <v>1720932.875</v>
      </c>
    </row>
    <row r="25" spans="1:13" x14ac:dyDescent="0.25">
      <c r="A25" s="56">
        <v>2016</v>
      </c>
      <c r="B25" s="28">
        <f>ROUND(B33/8*1,0)</f>
        <v>48386</v>
      </c>
      <c r="C25" s="38">
        <f t="shared" ref="C25:C31" si="3">C24</f>
        <v>64028</v>
      </c>
      <c r="D25" s="38">
        <v>88038</v>
      </c>
      <c r="E25" s="42">
        <f t="shared" si="1"/>
        <v>104484.875</v>
      </c>
      <c r="F25" s="40">
        <f>F24</f>
        <v>46828</v>
      </c>
      <c r="G25" s="42">
        <f>ROUND(G33/8*1,0)</f>
        <v>77138</v>
      </c>
      <c r="H25" s="42">
        <f>H24</f>
        <v>72583</v>
      </c>
      <c r="I25" s="38">
        <f>ROUND(I33/8*1,0)</f>
        <v>105188</v>
      </c>
      <c r="J25" s="59">
        <f>ROUND(J33/8*1,0)</f>
        <v>105188</v>
      </c>
      <c r="K25" s="20">
        <f t="shared" si="0"/>
        <v>711861.875</v>
      </c>
      <c r="L25" s="82">
        <f>K25*0.08%</f>
        <v>569.48950000000002</v>
      </c>
      <c r="M25" s="14">
        <f t="shared" si="2"/>
        <v>712431.36450000003</v>
      </c>
    </row>
    <row r="26" spans="1:13" x14ac:dyDescent="0.25">
      <c r="A26" s="56">
        <v>2017</v>
      </c>
      <c r="B26" s="28">
        <f>B25</f>
        <v>48386</v>
      </c>
      <c r="C26" s="38">
        <f t="shared" si="3"/>
        <v>64028</v>
      </c>
      <c r="D26" s="38">
        <v>88038</v>
      </c>
      <c r="E26" s="42">
        <f t="shared" si="1"/>
        <v>104484.875</v>
      </c>
      <c r="F26" s="40">
        <f>F25</f>
        <v>46828</v>
      </c>
      <c r="G26" s="42">
        <f t="shared" ref="G26:I31" si="4">G25</f>
        <v>77138</v>
      </c>
      <c r="H26" s="42">
        <f>H25</f>
        <v>72583</v>
      </c>
      <c r="I26" s="38">
        <f t="shared" si="4"/>
        <v>105188</v>
      </c>
      <c r="J26" s="59">
        <f t="shared" ref="J26" si="5">J25</f>
        <v>105188</v>
      </c>
      <c r="K26" s="20">
        <f t="shared" si="0"/>
        <v>711861.875</v>
      </c>
      <c r="L26" s="82">
        <f t="shared" ref="L26:L31" si="6">K26*0.08%</f>
        <v>569.48950000000002</v>
      </c>
      <c r="M26" s="14">
        <f t="shared" si="2"/>
        <v>712431.36450000003</v>
      </c>
    </row>
    <row r="27" spans="1:13" x14ac:dyDescent="0.25">
      <c r="A27" s="56">
        <v>2018</v>
      </c>
      <c r="B27" s="28">
        <f>B26</f>
        <v>48386</v>
      </c>
      <c r="C27" s="38">
        <f t="shared" si="3"/>
        <v>64028</v>
      </c>
      <c r="D27" s="38">
        <v>88038</v>
      </c>
      <c r="E27" s="42">
        <f t="shared" si="1"/>
        <v>104484.875</v>
      </c>
      <c r="F27" s="40">
        <f>F26</f>
        <v>46828</v>
      </c>
      <c r="G27" s="38">
        <f t="shared" si="4"/>
        <v>77138</v>
      </c>
      <c r="H27" s="42">
        <f>H26</f>
        <v>72583</v>
      </c>
      <c r="I27" s="38">
        <f t="shared" si="4"/>
        <v>105188</v>
      </c>
      <c r="J27" s="44">
        <f t="shared" ref="J27" si="7">J26</f>
        <v>105188</v>
      </c>
      <c r="K27" s="20">
        <f t="shared" si="0"/>
        <v>711861.875</v>
      </c>
      <c r="L27" s="82">
        <f t="shared" si="6"/>
        <v>569.48950000000002</v>
      </c>
      <c r="M27" s="14">
        <f t="shared" si="2"/>
        <v>712431.36450000003</v>
      </c>
    </row>
    <row r="28" spans="1:13" x14ac:dyDescent="0.25">
      <c r="A28" s="56">
        <v>2019</v>
      </c>
      <c r="B28" s="28">
        <f>B27</f>
        <v>48386</v>
      </c>
      <c r="C28" s="38">
        <f t="shared" si="3"/>
        <v>64028</v>
      </c>
      <c r="D28" s="38">
        <v>88038</v>
      </c>
      <c r="E28" s="42">
        <f t="shared" si="1"/>
        <v>104484.875</v>
      </c>
      <c r="F28" s="40">
        <f>F27</f>
        <v>46828</v>
      </c>
      <c r="G28" s="38">
        <f t="shared" si="4"/>
        <v>77138</v>
      </c>
      <c r="H28" s="42">
        <f>H27</f>
        <v>72583</v>
      </c>
      <c r="I28" s="38">
        <f t="shared" si="4"/>
        <v>105188</v>
      </c>
      <c r="J28" s="44">
        <f t="shared" ref="J28" si="8">J27</f>
        <v>105188</v>
      </c>
      <c r="K28" s="20">
        <f t="shared" si="0"/>
        <v>711861.875</v>
      </c>
      <c r="L28" s="82">
        <f t="shared" si="6"/>
        <v>569.48950000000002</v>
      </c>
      <c r="M28" s="14">
        <f t="shared" si="2"/>
        <v>712431.36450000003</v>
      </c>
    </row>
    <row r="29" spans="1:13" x14ac:dyDescent="0.25">
      <c r="A29" s="56">
        <v>2020</v>
      </c>
      <c r="B29" s="28">
        <f t="shared" ref="B29:B30" si="9">B28</f>
        <v>48386</v>
      </c>
      <c r="C29" s="38">
        <f t="shared" si="3"/>
        <v>64028</v>
      </c>
      <c r="D29" s="38">
        <v>88038</v>
      </c>
      <c r="E29" s="42">
        <f t="shared" si="1"/>
        <v>104484.875</v>
      </c>
      <c r="F29" s="37">
        <f>F28</f>
        <v>46828</v>
      </c>
      <c r="G29" s="38">
        <f t="shared" si="4"/>
        <v>77138</v>
      </c>
      <c r="H29" s="37">
        <f>H28</f>
        <v>72583</v>
      </c>
      <c r="I29" s="38">
        <f t="shared" si="4"/>
        <v>105188</v>
      </c>
      <c r="J29" s="44">
        <f t="shared" ref="J29" si="10">J28</f>
        <v>105188</v>
      </c>
      <c r="K29" s="20">
        <f t="shared" si="0"/>
        <v>711861.875</v>
      </c>
      <c r="L29" s="82">
        <f t="shared" si="6"/>
        <v>569.48950000000002</v>
      </c>
      <c r="M29" s="14">
        <f t="shared" si="2"/>
        <v>712431.36450000003</v>
      </c>
    </row>
    <row r="30" spans="1:13" x14ac:dyDescent="0.25">
      <c r="A30" s="56">
        <v>2021</v>
      </c>
      <c r="B30" s="28">
        <f t="shared" si="9"/>
        <v>48386</v>
      </c>
      <c r="C30" s="38">
        <f t="shared" si="3"/>
        <v>64028</v>
      </c>
      <c r="D30" s="38">
        <v>88038</v>
      </c>
      <c r="E30" s="37">
        <f t="shared" si="1"/>
        <v>104484.875</v>
      </c>
      <c r="F30" s="38">
        <v>40975</v>
      </c>
      <c r="G30" s="38">
        <f t="shared" si="4"/>
        <v>77138</v>
      </c>
      <c r="H30" s="42">
        <v>63510</v>
      </c>
      <c r="I30" s="38">
        <f t="shared" si="4"/>
        <v>105188</v>
      </c>
      <c r="J30" s="44">
        <f t="shared" ref="J30" si="11">J29</f>
        <v>105188</v>
      </c>
      <c r="K30" s="20">
        <f t="shared" si="0"/>
        <v>696935.875</v>
      </c>
      <c r="L30" s="82">
        <f t="shared" si="6"/>
        <v>557.54870000000005</v>
      </c>
      <c r="M30" s="14">
        <f t="shared" si="2"/>
        <v>697493.42370000004</v>
      </c>
    </row>
    <row r="31" spans="1:13" x14ac:dyDescent="0.25">
      <c r="A31" s="35">
        <v>2022</v>
      </c>
      <c r="B31" s="36">
        <f>B30</f>
        <v>48386</v>
      </c>
      <c r="C31" s="39">
        <f t="shared" si="3"/>
        <v>64028</v>
      </c>
      <c r="D31" s="39">
        <v>88038</v>
      </c>
      <c r="E31" s="47">
        <f t="shared" si="1"/>
        <v>104484.875</v>
      </c>
      <c r="F31" s="41">
        <f>F30</f>
        <v>40975</v>
      </c>
      <c r="G31" s="41">
        <f t="shared" si="4"/>
        <v>77138</v>
      </c>
      <c r="H31" s="47">
        <v>63510</v>
      </c>
      <c r="I31" s="41">
        <f t="shared" si="4"/>
        <v>105188</v>
      </c>
      <c r="J31" s="45">
        <f t="shared" ref="J31" si="12">J30</f>
        <v>105188</v>
      </c>
      <c r="K31" s="20">
        <f t="shared" si="0"/>
        <v>696935.875</v>
      </c>
      <c r="L31" s="83">
        <f t="shared" si="6"/>
        <v>557.54870000000005</v>
      </c>
      <c r="M31" s="60">
        <f t="shared" si="2"/>
        <v>697493.42370000004</v>
      </c>
    </row>
    <row r="32" spans="1:13" x14ac:dyDescent="0.25">
      <c r="A32" s="84" t="s">
        <v>30</v>
      </c>
      <c r="B32" s="4">
        <v>690</v>
      </c>
      <c r="C32" s="4">
        <v>800</v>
      </c>
      <c r="D32" s="4">
        <v>1100</v>
      </c>
      <c r="E32" s="4">
        <v>1240</v>
      </c>
      <c r="F32" s="4">
        <v>800</v>
      </c>
      <c r="G32" s="4">
        <v>1100</v>
      </c>
      <c r="H32" s="4">
        <v>1240</v>
      </c>
      <c r="I32" s="4">
        <v>1500</v>
      </c>
      <c r="J32" s="4">
        <v>1500</v>
      </c>
      <c r="K32" s="15"/>
      <c r="L32" s="16"/>
      <c r="M32" s="16"/>
    </row>
    <row r="33" spans="1:13" x14ac:dyDescent="0.25">
      <c r="A33" s="6" t="s">
        <v>13</v>
      </c>
      <c r="B33" s="4">
        <v>387090</v>
      </c>
      <c r="C33" s="4">
        <v>512223</v>
      </c>
      <c r="D33" s="4">
        <v>704307</v>
      </c>
      <c r="E33" s="4">
        <v>835879</v>
      </c>
      <c r="F33" s="4">
        <v>327796</v>
      </c>
      <c r="G33" s="4">
        <v>617100</v>
      </c>
      <c r="H33" s="4">
        <v>508083</v>
      </c>
      <c r="I33" s="4">
        <v>841500</v>
      </c>
      <c r="J33" s="4">
        <v>841500</v>
      </c>
      <c r="K33" s="16"/>
      <c r="L33" s="16"/>
      <c r="M33" s="16"/>
    </row>
    <row r="34" spans="1:13" x14ac:dyDescent="0.25">
      <c r="A34" s="48" t="s">
        <v>12</v>
      </c>
      <c r="B34" s="76">
        <v>2006</v>
      </c>
      <c r="C34" s="5">
        <v>2014</v>
      </c>
      <c r="D34" s="5">
        <v>2014</v>
      </c>
      <c r="E34" s="76">
        <v>2013</v>
      </c>
      <c r="F34" s="76">
        <v>2012</v>
      </c>
      <c r="G34" s="76">
        <v>2006</v>
      </c>
      <c r="H34" s="76">
        <v>2012</v>
      </c>
      <c r="I34" s="5">
        <v>2008</v>
      </c>
      <c r="J34" s="5">
        <v>2008</v>
      </c>
      <c r="K34" s="17"/>
      <c r="L34" s="17"/>
      <c r="M34" s="17"/>
    </row>
    <row r="35" spans="1:13" x14ac:dyDescent="0.25">
      <c r="A35" s="6" t="s">
        <v>0</v>
      </c>
      <c r="B35" s="54">
        <v>8</v>
      </c>
      <c r="C35" s="5">
        <v>8</v>
      </c>
      <c r="D35" s="5">
        <v>8</v>
      </c>
      <c r="E35" s="5">
        <v>8</v>
      </c>
      <c r="F35" s="5">
        <v>8</v>
      </c>
      <c r="G35" s="8">
        <v>8</v>
      </c>
      <c r="H35" s="5">
        <v>8</v>
      </c>
      <c r="I35" s="5">
        <v>8</v>
      </c>
      <c r="J35" s="5">
        <v>8</v>
      </c>
      <c r="K35" s="55"/>
      <c r="L35" s="55"/>
      <c r="M35" s="55"/>
    </row>
    <row r="36" spans="1:13" x14ac:dyDescent="0.25">
      <c r="A36" s="7" t="s">
        <v>15</v>
      </c>
      <c r="B36" s="77">
        <v>2015</v>
      </c>
      <c r="C36" s="77">
        <v>2022</v>
      </c>
      <c r="D36" s="77">
        <v>2022</v>
      </c>
      <c r="E36" s="10">
        <v>2021</v>
      </c>
      <c r="F36" s="77">
        <v>2020</v>
      </c>
      <c r="G36" s="77">
        <v>2015</v>
      </c>
      <c r="H36" s="77">
        <v>2020</v>
      </c>
      <c r="I36" s="10">
        <v>2015</v>
      </c>
      <c r="J36" s="10">
        <v>2015</v>
      </c>
      <c r="K36" s="18"/>
      <c r="L36" s="18"/>
      <c r="M36" s="18"/>
    </row>
    <row r="37" spans="1:13" x14ac:dyDescent="0.25">
      <c r="A37" s="5"/>
      <c r="B37" s="8"/>
      <c r="C37" s="8"/>
      <c r="D37" s="8"/>
      <c r="E37" s="8"/>
      <c r="F37" s="8"/>
      <c r="G37" s="8"/>
      <c r="H37" s="8"/>
      <c r="I37" s="8"/>
      <c r="J37" s="8"/>
      <c r="K37" s="71"/>
      <c r="L37" s="71"/>
      <c r="M37" s="71"/>
    </row>
    <row r="38" spans="1:13" x14ac:dyDescent="0.25">
      <c r="A38" s="5"/>
      <c r="B38" s="72">
        <f>SUM(B23:B31)</f>
        <v>725792</v>
      </c>
      <c r="C38" s="72">
        <f t="shared" ref="C38:J38" si="13">SUM(C23:C31)</f>
        <v>1024447</v>
      </c>
      <c r="D38" s="72">
        <f t="shared" si="13"/>
        <v>1408611</v>
      </c>
      <c r="E38" s="72">
        <f t="shared" si="13"/>
        <v>940363.875</v>
      </c>
      <c r="F38" s="72">
        <f t="shared" si="13"/>
        <v>409746</v>
      </c>
      <c r="G38" s="72">
        <f t="shared" si="13"/>
        <v>1157066</v>
      </c>
      <c r="H38" s="72">
        <f t="shared" si="13"/>
        <v>635101</v>
      </c>
      <c r="I38" s="72">
        <f t="shared" si="13"/>
        <v>1577816</v>
      </c>
      <c r="J38" s="72">
        <f t="shared" si="13"/>
        <v>1577816</v>
      </c>
      <c r="K38" s="73">
        <f>SUM(K21:K31)</f>
        <v>9456758.875</v>
      </c>
      <c r="L38" s="73">
        <f>SUM(L23:L31)</f>
        <v>5338.5449000000008</v>
      </c>
      <c r="M38" s="73">
        <f>SUM(M23:M31)</f>
        <v>9462097.4199000001</v>
      </c>
    </row>
    <row r="40" spans="1:13" x14ac:dyDescent="0.25">
      <c r="A40" s="5" t="s">
        <v>18</v>
      </c>
      <c r="C40" s="2"/>
      <c r="F40" s="2"/>
      <c r="I40" s="2"/>
      <c r="K40" t="s">
        <v>19</v>
      </c>
      <c r="M40" s="64">
        <f>SUM(M23:M31)</f>
        <v>9462097.4199000001</v>
      </c>
    </row>
    <row r="41" spans="1:13" x14ac:dyDescent="0.25">
      <c r="A41" s="53"/>
      <c r="B41" s="51"/>
      <c r="C41" s="52" t="s">
        <v>1</v>
      </c>
      <c r="E41" t="s">
        <v>1</v>
      </c>
      <c r="F41" s="2" t="s">
        <v>1</v>
      </c>
      <c r="H41" t="s">
        <v>1</v>
      </c>
      <c r="I41" s="2"/>
    </row>
    <row r="42" spans="1:13" x14ac:dyDescent="0.25">
      <c r="A42" s="50"/>
      <c r="B42" s="51"/>
      <c r="C42" s="52"/>
      <c r="F42" s="2"/>
      <c r="I42" s="2"/>
      <c r="K42" t="s">
        <v>1</v>
      </c>
    </row>
    <row r="43" spans="1:13" x14ac:dyDescent="0.25">
      <c r="A43" t="s">
        <v>14</v>
      </c>
      <c r="B43" s="1"/>
      <c r="C43" s="1" t="s">
        <v>1</v>
      </c>
      <c r="H43" t="s">
        <v>1</v>
      </c>
      <c r="J43" t="s">
        <v>1</v>
      </c>
    </row>
    <row r="45" spans="1:13" ht="30" x14ac:dyDescent="0.25">
      <c r="A45" s="78" t="s">
        <v>29</v>
      </c>
      <c r="B45" s="78"/>
      <c r="C45" s="78"/>
      <c r="D45" s="78"/>
      <c r="E45" s="78"/>
      <c r="F45" s="78"/>
    </row>
  </sheetData>
  <pageMargins left="0" right="0.70866141732283472" top="0.74803149606299213" bottom="0.74803149606299213" header="0.31496062992125984" footer="0.31496062992125984"/>
  <pageSetup paperSize="8" scale="91" orientation="landscape" horizontalDpi="300" verticalDpi="300" r:id="rId1"/>
  <headerFooter>
    <oddHeader>&amp;R&amp;"-,Fed"&amp;18Bilag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Opg til prisloft</vt:lpstr>
      <vt:lpstr>'Opg til prisloft'!Udskriftsområde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Stefan Mortensen</dc:creator>
  <cp:lastModifiedBy>Christophe Frosell</cp:lastModifiedBy>
  <cp:lastPrinted>2015-01-19T13:54:56Z</cp:lastPrinted>
  <dcterms:created xsi:type="dcterms:W3CDTF">2013-11-05T12:53:31Z</dcterms:created>
  <dcterms:modified xsi:type="dcterms:W3CDTF">2015-01-23T13:41:00Z</dcterms:modified>
</cp:coreProperties>
</file>