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6" l="1"/>
  <c r="G3" i="16"/>
  <c r="E3" i="16"/>
  <c r="F3" i="17" l="1"/>
  <c r="G3" i="17"/>
  <c r="F4" i="16" l="1"/>
  <c r="G4" i="16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G6" i="16"/>
  <c r="F6" i="16"/>
  <c r="J3" i="24"/>
  <c r="M3" i="24" s="1"/>
  <c r="E5" i="16"/>
  <c r="H3" i="16" s="1"/>
  <c r="E6" i="16"/>
  <c r="G5" i="16"/>
  <c r="J3" i="16" s="1"/>
  <c r="I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<sst xmlns="http://schemas.openxmlformats.org/spreadsheetml/2006/main" count="115" uniqueCount="77">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</sst>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24903055.217227995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1613728.9365653333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174083.63354266665</v>
      </c>
      <c r="C4" t="s">
        <v>11</v>
      </c>
    </row>
    <row r="5" spans="1:3" s="26" customFormat="1" x14ac:dyDescent="0.25">
      <c r="A5" s="3" t="s">
        <v>12</v>
      </c>
      <c r="B5" s="49">
        <f>SUM(B2:B4)</f>
        <v>26690867.787335996</v>
      </c>
      <c r="C5" s="64" t="s">
        <v>11</v>
      </c>
    </row>
    <row r="6" spans="1:3" x14ac:dyDescent="0.25">
      <c r="A6" s="48" t="s">
        <v>0</v>
      </c>
      <c r="B6" s="39">
        <f>Investeringer!E3</f>
        <v>23085182.441167135</v>
      </c>
      <c r="C6" s="23" t="s">
        <v>11</v>
      </c>
    </row>
    <row r="7" spans="1:3" x14ac:dyDescent="0.25">
      <c r="A7" s="4" t="s">
        <v>1</v>
      </c>
      <c r="B7" s="36">
        <f>Investeringer!F3</f>
        <v>8424746.488179924</v>
      </c>
      <c r="C7" t="s">
        <v>11</v>
      </c>
    </row>
    <row r="8" spans="1:3" x14ac:dyDescent="0.25">
      <c r="A8" s="4" t="s">
        <v>2</v>
      </c>
      <c r="B8" s="36">
        <f>Investeringer!G3</f>
        <v>2355366.6533333333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3276113.67</v>
      </c>
      <c r="C9" t="s">
        <v>11</v>
      </c>
    </row>
    <row r="10" spans="1:3" s="22" customFormat="1" x14ac:dyDescent="0.25">
      <c r="A10" s="3" t="s">
        <v>49</v>
      </c>
      <c r="B10" s="49">
        <f>SUM(B6:B9)</f>
        <v>37141409.252680399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32677080.550000001</v>
      </c>
      <c r="C11" t="s">
        <v>11</v>
      </c>
    </row>
    <row r="12" spans="1:3" s="22" customFormat="1" x14ac:dyDescent="0.25">
      <c r="A12" s="3" t="s">
        <v>71</v>
      </c>
      <c r="B12" s="49">
        <f>SUM(B11:B11)</f>
        <v>32677080.550000001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96509357.590016395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97363633.330970243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26367464.850000001</v>
      </c>
      <c r="C2" s="50">
        <v>0</v>
      </c>
      <c r="D2" s="50">
        <f>B2+C2</f>
        <v>26367464.850000001</v>
      </c>
      <c r="E2" s="51">
        <f>D2</f>
        <v>26367464.850000001</v>
      </c>
      <c r="F2" s="50">
        <v>25411459.366022751</v>
      </c>
      <c r="G2" s="50">
        <v>0</v>
      </c>
      <c r="H2" s="50">
        <f>F2-G2</f>
        <v>25411459.366022751</v>
      </c>
      <c r="I2" s="50">
        <f>AVERAGEIF(E2:E4,"&lt;&gt;0")</f>
        <v>24903055.217227995</v>
      </c>
      <c r="J2" s="50">
        <v>16591840.934479879</v>
      </c>
      <c r="K2" s="40">
        <f>IF(H2&gt;I2,IF(I2&gt;J2,I2,J2),H2)</f>
        <v>24903055.217227995</v>
      </c>
    </row>
    <row r="3" spans="1:11" s="23" customFormat="1" x14ac:dyDescent="0.25">
      <c r="A3" s="28">
        <v>2014</v>
      </c>
      <c r="B3" s="50">
        <v>23798383.300000001</v>
      </c>
      <c r="C3" s="50"/>
      <c r="D3" s="50">
        <f t="shared" ref="D3:D4" si="0">B3+C3</f>
        <v>23798383.300000001</v>
      </c>
      <c r="E3" s="51">
        <f>D3*Pristalsregulering!C7</f>
        <v>23817422.006639998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24142537</v>
      </c>
      <c r="C4" s="50"/>
      <c r="D4" s="50">
        <f t="shared" si="0"/>
        <v>24142537</v>
      </c>
      <c r="E4" s="51">
        <f>D4*Pristalsregulering!$C$6*Pristalsregulering!$C$7</f>
        <v>24524278.795043994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95" max="95" width="9.140625" hidden="1"/>
    <col min="121" max="122" width="9.140625" hidden="1"/>
    <col min="178" max="178" width="9.140625" hidden="1"/>
    <col min="204" max="205" width="9.140625" hidden="1"/>
    <col min="230" max="232" width="9.140625" hidden="1"/>
    <col min="261" max="261" width="9.140625" hidden="1"/>
    <col min="287" max="288" width="9.140625" hidden="1"/>
    <col min="313" max="315" width="9.140625" hidden="1"/>
    <col min="339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76" t="s">
        <v>75</v>
      </c>
      <c r="F1" s="10"/>
      <c r="G1" s="10"/>
      <c r="H1" s="76" t="s">
        <v>76</v>
      </c>
      <c r="I1" s="33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/>
      <c r="C3" s="75"/>
      <c r="D3" s="75">
        <v>650000</v>
      </c>
      <c r="E3" s="46">
        <f>B3</f>
        <v>0</v>
      </c>
      <c r="F3" s="36">
        <f>C3</f>
        <v>0</v>
      </c>
      <c r="G3" s="36">
        <f>D3</f>
        <v>650000</v>
      </c>
      <c r="H3" s="46">
        <f>IF(E4=0,0,AVERAGEIF(E4:E6,"&lt;&gt;0"))+E3</f>
        <v>109756.41489733331</v>
      </c>
      <c r="I3" s="39">
        <f t="shared" ref="I3" si="0">IF(F4=0,0,AVERAGEIF(F4:F6,"&lt;&gt;0"))+F3</f>
        <v>853972.52166799991</v>
      </c>
      <c r="J3" s="39">
        <f>IF(G4=0,0,AVERAGEIF(G4:G6,"&lt;&gt;0"))+G3</f>
        <v>650000</v>
      </c>
      <c r="K3" s="59">
        <f>SUM(H3:J3)</f>
        <v>1613728.9365653333</v>
      </c>
    </row>
    <row r="4" spans="1:11" x14ac:dyDescent="0.25">
      <c r="A4" s="28">
        <v>2015</v>
      </c>
      <c r="B4" s="36">
        <v>7600</v>
      </c>
      <c r="C4" s="36">
        <v>115580.5</v>
      </c>
      <c r="D4" s="36"/>
      <c r="E4" s="46">
        <f>B4</f>
        <v>7600</v>
      </c>
      <c r="F4" s="36">
        <f t="shared" ref="F4" si="1">C4</f>
        <v>115580.5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>
        <v>70970</v>
      </c>
      <c r="C5" s="36"/>
      <c r="D5" s="36"/>
      <c r="E5" s="46">
        <f>B5*Pristalsregulering!$C$7</f>
        <v>71026.775999999998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>
        <v>246741</v>
      </c>
      <c r="C6" s="36">
        <v>1567578</v>
      </c>
      <c r="D6" s="36"/>
      <c r="E6" s="46">
        <f>B6*Pristalsregulering!$C$7*Pristalsregulering!$C$6</f>
        <v>250642.46869199994</v>
      </c>
      <c r="F6" s="36">
        <f>C6*Pristalsregulering!$C$7*Pristalsregulering!$C$6</f>
        <v>1592364.5433359998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11657.51</v>
      </c>
      <c r="C3" s="43">
        <v>168000</v>
      </c>
      <c r="D3" s="43">
        <v>0</v>
      </c>
      <c r="E3" s="42">
        <f>B3</f>
        <v>11657.51</v>
      </c>
      <c r="F3" s="43">
        <f t="shared" ref="F3:G3" si="0">C3</f>
        <v>168000</v>
      </c>
      <c r="G3" s="44">
        <f t="shared" si="0"/>
        <v>0</v>
      </c>
      <c r="H3" s="45">
        <f>IF(E3=0,0,AVERAGEIF(E3:E5,"&lt;&gt;0"))+IF(F3=0,0,AVERAGEIF(F3:F5,"&lt;&gt;0"))+IF(G3=0,0,AVERAGEIF(G3:G5,"&lt;&gt;0"))</f>
        <v>174083.63354266665</v>
      </c>
    </row>
    <row r="4" spans="1:8" x14ac:dyDescent="0.25">
      <c r="A4" s="31">
        <v>2014</v>
      </c>
      <c r="B4" s="42">
        <v>15640</v>
      </c>
      <c r="C4" s="43">
        <v>156800</v>
      </c>
      <c r="D4" s="43">
        <v>0</v>
      </c>
      <c r="E4" s="42">
        <f>B4*Pristalsregulering!$C$7</f>
        <v>15652.511999999999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16969</v>
      </c>
      <c r="C5" s="43">
        <v>150400</v>
      </c>
      <c r="D5" s="43">
        <v>0</v>
      </c>
      <c r="E5" s="42">
        <f>B5*Pristalsregulering!$C$7*Pristalsregulering!$C$6</f>
        <v>17237.313827999998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21204376.215840451</v>
      </c>
      <c r="C3" s="39">
        <v>8226412.2160499981</v>
      </c>
      <c r="D3" s="41">
        <v>2355366.6533333333</v>
      </c>
      <c r="E3" s="36">
        <f>B3*Pristalsregulering!C2*Pristalsregulering!C3*Pristalsregulering!C4*Pristalsregulering!C5*Pristalsregulering!C6*Pristalsregulering!C7</f>
        <v>23085182.441167135</v>
      </c>
      <c r="F3" s="36">
        <v>8424746.488179924</v>
      </c>
      <c r="G3" s="36">
        <f>D3</f>
        <v>2355366.6533333333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3276113.67</v>
      </c>
      <c r="D3" s="39">
        <v>0</v>
      </c>
      <c r="E3" s="41">
        <v>0</v>
      </c>
      <c r="F3" s="39">
        <f>B3</f>
        <v>0</v>
      </c>
      <c r="G3" s="39">
        <f>C3</f>
        <v>3276113.67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3276113.67</v>
      </c>
      <c r="L3" s="44">
        <f>AVERAGE(H3:H5)+AVERAGE(I3:I5)</f>
        <v>0</v>
      </c>
      <c r="M3" s="45">
        <f>SUM(J3:L3)</f>
        <v>3276113.67</v>
      </c>
      <c r="N3" s="23"/>
    </row>
    <row r="4" spans="1:14" x14ac:dyDescent="0.25">
      <c r="A4" s="28">
        <v>2014</v>
      </c>
      <c r="B4" s="46">
        <v>0</v>
      </c>
      <c r="C4" s="39">
        <v>2995455.57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2997851.9344559996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1554109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1578682.5715079997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75147.41</v>
      </c>
      <c r="E2" s="43">
        <v>3209086.4</v>
      </c>
      <c r="F2" s="43">
        <v>468881</v>
      </c>
      <c r="G2" s="43">
        <v>28891443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32677080.550000001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2016-11-11T16:13:53Z</dcterms:modified>
</cp:coreProperties>
</file>