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F5" i="16"/>
  <c r="I3" i="16" s="1"/>
  <c r="G5" i="16"/>
  <c r="E6" i="16"/>
  <c r="J3" i="24"/>
  <c r="M3" i="24" s="1"/>
  <c r="G6" i="16"/>
  <c r="F6" i="16"/>
  <c r="J3" i="16" l="1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<sst xmlns="http://schemas.openxmlformats.org/spreadsheetml/2006/main" count="115" uniqueCount="76">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</sst>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10391816.860703999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1100212.344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103549.59353999999</v>
      </c>
      <c r="C4" t="s">
        <v>11</v>
      </c>
    </row>
    <row r="5" spans="1:3" s="26" customFormat="1" x14ac:dyDescent="0.25">
      <c r="A5" s="3" t="s">
        <v>12</v>
      </c>
      <c r="B5" s="48">
        <f>SUM(B2:B4)</f>
        <v>11595578.798243999</v>
      </c>
      <c r="C5" s="62" t="s">
        <v>11</v>
      </c>
    </row>
    <row r="6" spans="1:3" x14ac:dyDescent="0.25">
      <c r="A6" s="47" t="s">
        <v>0</v>
      </c>
      <c r="B6" s="38">
        <f>Investeringer!E3</f>
        <v>7475423.7395499758</v>
      </c>
      <c r="C6" s="23" t="s">
        <v>11</v>
      </c>
    </row>
    <row r="7" spans="1:3" x14ac:dyDescent="0.25">
      <c r="A7" s="4" t="s">
        <v>1</v>
      </c>
      <c r="B7" s="35">
        <f>Investeringer!F3</f>
        <v>1804458.1792483439</v>
      </c>
      <c r="C7" t="s">
        <v>11</v>
      </c>
    </row>
    <row r="8" spans="1:3" x14ac:dyDescent="0.25">
      <c r="A8" s="4" t="s">
        <v>2</v>
      </c>
      <c r="B8" s="35">
        <f>Investeringer!G3</f>
        <v>812000.00000000023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556565.92508399999</v>
      </c>
      <c r="C9" t="s">
        <v>11</v>
      </c>
    </row>
    <row r="10" spans="1:3" s="22" customFormat="1" x14ac:dyDescent="0.25">
      <c r="A10" s="3" t="s">
        <v>49</v>
      </c>
      <c r="B10" s="48">
        <f>SUM(B6:B9)</f>
        <v>10648447.84388232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12188693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12188693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34432719.642126322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34737509.123891316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10757952</v>
      </c>
      <c r="C2" s="49">
        <v>0</v>
      </c>
      <c r="D2" s="49">
        <f>B2+C2</f>
        <v>10757952</v>
      </c>
      <c r="E2" s="50">
        <f>D2</f>
        <v>10757952</v>
      </c>
      <c r="F2" s="49">
        <v>12195260.130066369</v>
      </c>
      <c r="G2" s="49">
        <v>0</v>
      </c>
      <c r="H2" s="49">
        <f>F2-G2</f>
        <v>12195260.130066369</v>
      </c>
      <c r="I2" s="49">
        <f>AVERAGEIF(E2:E4,"&lt;&gt;0")</f>
        <v>10391816.860703999</v>
      </c>
      <c r="J2" s="49">
        <v>9778355.3447291292</v>
      </c>
      <c r="K2" s="39">
        <f>IF(H2&gt;I2,IF(I2&gt;J2,I2,J2),H2)</f>
        <v>10391816.860703999</v>
      </c>
    </row>
    <row r="3" spans="1:11" s="23" customFormat="1" x14ac:dyDescent="0.25">
      <c r="A3" s="28">
        <v>2014</v>
      </c>
      <c r="B3" s="49">
        <v>9783896</v>
      </c>
      <c r="C3" s="49"/>
      <c r="D3" s="49">
        <f t="shared" ref="D3:D4" si="0">B3+C3</f>
        <v>9783896</v>
      </c>
      <c r="E3" s="50">
        <f>D3*Pristalsregulering!C7</f>
        <v>9791723.116799999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10460376</v>
      </c>
      <c r="C4" s="49"/>
      <c r="D4" s="49">
        <f t="shared" si="0"/>
        <v>10460376</v>
      </c>
      <c r="E4" s="50">
        <f>D4*Pristalsregulering!$C$6*Pristalsregulering!$C$7</f>
        <v>10625775.465311999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01" max="101" width="9.140625" hidden="1"/>
    <col min="116" max="116" width="9.140625" hidden="1"/>
    <col min="120" max="120" width="9.140625" hidden="1"/>
    <col min="192" max="192" width="9.140625" hidden="1"/>
    <col min="207" max="207" width="9.140625" hidden="1"/>
    <col min="211" max="211" width="9.140625" hidden="1"/>
    <col min="222" max="222" width="9.140625" hidden="1"/>
    <col min="226" max="226" width="9.140625" hidden="1"/>
    <col min="230" max="230" width="9.140625" hidden="1"/>
    <col min="283" max="283" width="9.140625" hidden="1"/>
    <col min="298" max="298" width="9.140625" hidden="1"/>
    <col min="302" max="302" width="9.140625" hidden="1"/>
    <col min="313" max="313" width="9.140625" hidden="1"/>
    <col min="317" max="317" width="9.140625" hidden="1"/>
    <col min="321" max="321" width="9.140625" hidden="1"/>
    <col min="328" max="328" width="9.140625" hidden="1"/>
    <col min="332" max="332" width="9.140625" hidden="1"/>
    <col min="336" max="336" width="9.140625" hidden="1"/>
    <col min="340" max="340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81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/>
      <c r="D3" s="72"/>
      <c r="E3" s="45">
        <f>B3</f>
        <v>0</v>
      </c>
      <c r="F3" s="35">
        <f>C3</f>
        <v>0</v>
      </c>
      <c r="G3" s="35">
        <f>D3</f>
        <v>0</v>
      </c>
      <c r="H3" s="45">
        <f t="shared" ref="H3" si="0">IF(E4=0,0,AVERAGEIF(E4:E6,"&lt;&gt;0"))+E3</f>
        <v>1055383.0131999999</v>
      </c>
      <c r="I3" s="38">
        <f>IF(F4=0,0,AVERAGEIF(F4:F6,"&lt;&gt;0"))+F3</f>
        <v>27747.588799999998</v>
      </c>
      <c r="J3" s="38">
        <f>IF(G4=0,0,AVERAGEIF(G4:G6,"&lt;&gt;0"))+G3</f>
        <v>17081.741999999998</v>
      </c>
      <c r="K3" s="57">
        <f>SUM(H3:J3)</f>
        <v>1100212.344</v>
      </c>
    </row>
    <row r="4" spans="1:11" x14ac:dyDescent="0.25">
      <c r="A4" s="28">
        <v>2015</v>
      </c>
      <c r="B4" s="35">
        <v>1048634</v>
      </c>
      <c r="C4" s="35">
        <v>22747</v>
      </c>
      <c r="D4" s="35">
        <v>16044</v>
      </c>
      <c r="E4" s="45">
        <f t="shared" ref="E4" si="1">B4</f>
        <v>1048634</v>
      </c>
      <c r="F4" s="35">
        <f>C4</f>
        <v>22747</v>
      </c>
      <c r="G4" s="35">
        <f>D4</f>
        <v>16044</v>
      </c>
      <c r="H4" s="45"/>
      <c r="I4" s="38"/>
      <c r="J4" s="38"/>
      <c r="K4" s="54"/>
    </row>
    <row r="5" spans="1:11" x14ac:dyDescent="0.25">
      <c r="A5" s="28">
        <v>2014</v>
      </c>
      <c r="B5" s="35">
        <v>1061283</v>
      </c>
      <c r="C5" s="35">
        <v>32722</v>
      </c>
      <c r="D5" s="35">
        <v>18105</v>
      </c>
      <c r="E5" s="45">
        <f>B5*Pristalsregulering!$C$7</f>
        <v>1062132.0263999999</v>
      </c>
      <c r="F5" s="35">
        <f>C5*Pristalsregulering!$C$7</f>
        <v>32748.177599999995</v>
      </c>
      <c r="G5" s="35">
        <f>D5*Pristalsregulering!$C$7</f>
        <v>18119.483999999997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34000</v>
      </c>
      <c r="C3" s="42">
        <v>146225</v>
      </c>
      <c r="D3" s="42">
        <v>0</v>
      </c>
      <c r="E3" s="41">
        <f>B3</f>
        <v>34000</v>
      </c>
      <c r="F3" s="42">
        <f t="shared" ref="F3:G3" si="0">C3</f>
        <v>146225</v>
      </c>
      <c r="G3" s="43">
        <f t="shared" si="0"/>
        <v>0</v>
      </c>
      <c r="H3" s="44">
        <f>IF(E3=0,0,AVERAGEIF(E3:E5,"&lt;&gt;0"))+IF(F3=0,0,AVERAGEIF(F3:F5,"&lt;&gt;0"))+IF(G3=0,0,AVERAGEIF(G3:G5,"&lt;&gt;0"))</f>
        <v>103549.59353999999</v>
      </c>
    </row>
    <row r="4" spans="1:8" x14ac:dyDescent="0.25">
      <c r="A4" s="31">
        <v>2014</v>
      </c>
      <c r="B4" s="41">
        <v>18100</v>
      </c>
      <c r="C4" s="42">
        <v>34841</v>
      </c>
      <c r="D4" s="42">
        <v>0</v>
      </c>
      <c r="E4" s="41">
        <f>B4*Pristalsregulering!$C$7</f>
        <v>18114.48</v>
      </c>
      <c r="F4" s="42">
        <f>C4*Pristalsregulering!$C$7</f>
        <v>34868.872799999997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18100</v>
      </c>
      <c r="C5" s="42">
        <v>58135</v>
      </c>
      <c r="D5" s="42">
        <v>0</v>
      </c>
      <c r="E5" s="41">
        <f>B5*Pristalsregulering!$C$7*Pristalsregulering!$C$6</f>
        <v>18386.197199999999</v>
      </c>
      <c r="F5" s="42">
        <f>C5*Pristalsregulering!$C$7*Pristalsregulering!$C$6</f>
        <v>59054.230619999988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6866382.7002542242</v>
      </c>
      <c r="C3" s="38">
        <v>1758918.9550000003</v>
      </c>
      <c r="D3" s="40">
        <v>812000.00000000023</v>
      </c>
      <c r="E3" s="35">
        <f>B3*Pristalsregulering!C2*Pristalsregulering!C3*Pristalsregulering!C4*Pristalsregulering!C5*Pristalsregulering!C6*Pristalsregulering!C7</f>
        <v>7475423.7395499758</v>
      </c>
      <c r="F3" s="35">
        <v>1804458.1792483439</v>
      </c>
      <c r="G3" s="35">
        <f>D3</f>
        <v>812000.00000000023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416679</v>
      </c>
      <c r="D3" s="38">
        <v>0</v>
      </c>
      <c r="E3" s="40">
        <v>0</v>
      </c>
      <c r="F3" s="38">
        <f>B3</f>
        <v>0</v>
      </c>
      <c r="G3" s="38">
        <f>C3</f>
        <v>416679</v>
      </c>
      <c r="H3" s="38">
        <f>D3</f>
        <v>0</v>
      </c>
      <c r="I3" s="40">
        <f>E3</f>
        <v>0</v>
      </c>
      <c r="J3" s="42">
        <f>AVERAGE(F3:F5)</f>
        <v>98540.87468399998</v>
      </c>
      <c r="K3" s="42">
        <f>G3</f>
        <v>416679</v>
      </c>
      <c r="L3" s="43">
        <f>AVERAGE(H3:H5)+AVERAGE(I3:I5)</f>
        <v>41346.0504</v>
      </c>
      <c r="M3" s="44">
        <f>SUM(J3:L3)</f>
        <v>556565.92508399999</v>
      </c>
      <c r="N3" s="23"/>
    </row>
    <row r="4" spans="1:14" x14ac:dyDescent="0.25">
      <c r="A4" s="28">
        <v>2014</v>
      </c>
      <c r="B4" s="45">
        <v>0</v>
      </c>
      <c r="C4" s="38">
        <v>198066</v>
      </c>
      <c r="D4" s="38">
        <v>123939</v>
      </c>
      <c r="E4" s="40">
        <v>0</v>
      </c>
      <c r="F4" s="38">
        <f>IF(B4="","",B4*Pristalsregulering!$C$7)</f>
        <v>0</v>
      </c>
      <c r="G4" s="38">
        <f>IF(C4="","",C4*Pristalsregulering!$C$7)</f>
        <v>198224.45279999997</v>
      </c>
      <c r="H4" s="38">
        <f>IF(D4="","",D4*Pristalsregulering!$C$7)</f>
        <v>124038.15119999999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291021</v>
      </c>
      <c r="C5" s="38">
        <v>16228</v>
      </c>
      <c r="D5" s="38">
        <v>0</v>
      </c>
      <c r="E5" s="40">
        <v>0</v>
      </c>
      <c r="F5" s="38">
        <f>IF(B5="","",B5*Pristalsregulering!$C$7*Pristalsregulering!$C$6)</f>
        <v>295622.62405199994</v>
      </c>
      <c r="G5" s="38">
        <f>IF(C5="","",C5*Pristalsregulering!$C$7*Pristalsregulering!$C$6)</f>
        <v>16484.597135999997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59152</v>
      </c>
      <c r="F2" s="42">
        <v>492915</v>
      </c>
      <c r="G2" s="42">
        <v>11604103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12188693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2016-11-11T16:14:27Z</dcterms:modified>
</cp:coreProperties>
</file>