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<sst xmlns="http://schemas.openxmlformats.org/spreadsheetml/2006/main" count="99" uniqueCount="68">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</sst>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9197541.2164439987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99588.399466666655</v>
      </c>
      <c r="C3" t="s">
        <v>10</v>
      </c>
    </row>
    <row r="4" spans="1:3" s="25" customFormat="1" x14ac:dyDescent="0.25">
      <c r="A4" s="3" t="s">
        <v>11</v>
      </c>
      <c r="B4" s="45">
        <f>SUM(B2:B3)</f>
        <v>9297129.6159106661</v>
      </c>
      <c r="C4" s="54" t="s">
        <v>10</v>
      </c>
    </row>
    <row r="5" spans="1:3" x14ac:dyDescent="0.25">
      <c r="A5" s="44" t="s">
        <v>0</v>
      </c>
      <c r="B5" s="35">
        <f>Investeringer!E3</f>
        <v>7668541.3436930999</v>
      </c>
      <c r="C5" s="22" t="s">
        <v>10</v>
      </c>
    </row>
    <row r="6" spans="1:3" x14ac:dyDescent="0.25">
      <c r="A6" s="4" t="s">
        <v>1</v>
      </c>
      <c r="B6" s="32">
        <f>Investeringer!F3</f>
        <v>3272945.1897985921</v>
      </c>
      <c r="C6" t="s">
        <v>10</v>
      </c>
    </row>
    <row r="7" spans="1:3" x14ac:dyDescent="0.25">
      <c r="A7" s="4" t="s">
        <v>2</v>
      </c>
      <c r="B7" s="32">
        <f>Investeringer!G3</f>
        <v>519283.33333333337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222802.62799999997</v>
      </c>
      <c r="C8" t="s">
        <v>10</v>
      </c>
    </row>
    <row r="9" spans="1:3" s="21" customFormat="1" x14ac:dyDescent="0.25">
      <c r="A9" s="3" t="s">
        <v>44</v>
      </c>
      <c r="B9" s="45">
        <f>SUM(B5:B8)</f>
        <v>11683572.494825026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9476404.0999999996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9476404.0999999996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30457106.210735694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30726704.59606551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9075991.7699999996</v>
      </c>
      <c r="C2" s="46">
        <v>0</v>
      </c>
      <c r="D2" s="46">
        <f>B2+C2</f>
        <v>9075991.7699999996</v>
      </c>
      <c r="E2" s="47">
        <f>D2</f>
        <v>9075991.7699999996</v>
      </c>
      <c r="F2" s="46">
        <v>10915997.332638711</v>
      </c>
      <c r="G2" s="46">
        <v>0</v>
      </c>
      <c r="H2" s="46">
        <f>F2-G2</f>
        <v>10915997.332638711</v>
      </c>
      <c r="I2" s="46">
        <f>AVERAGEIF(E2:E4,"&lt;&gt;0")</f>
        <v>9197541.2164439987</v>
      </c>
      <c r="J2" s="46">
        <v>6120203.796391123</v>
      </c>
      <c r="K2" s="36">
        <f>IF(H2&gt;I2,IF(I2&gt;J2,I2,J2),H2)</f>
        <v>9197541.2164439987</v>
      </c>
    </row>
    <row r="3" spans="1:11" s="22" customFormat="1" x14ac:dyDescent="0.25">
      <c r="A3" s="27">
        <v>2014</v>
      </c>
      <c r="B3" s="46">
        <v>9114135</v>
      </c>
      <c r="C3" s="46"/>
      <c r="D3" s="46">
        <f t="shared" ref="D3:D4" si="0">B3+C3</f>
        <v>9114135</v>
      </c>
      <c r="E3" s="47">
        <f>D3*Pristalsregulering!C7</f>
        <v>9121426.3079999983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9248961</v>
      </c>
      <c r="C4" s="46"/>
      <c r="D4" s="46">
        <f t="shared" si="0"/>
        <v>9248961</v>
      </c>
      <c r="E4" s="47">
        <f>D4*Pristalsregulering!$C$6*Pristalsregulering!$C$7</f>
        <v>9395205.5713319983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11100</v>
      </c>
      <c r="C3" s="39">
        <v>103520</v>
      </c>
      <c r="D3" s="39">
        <v>0</v>
      </c>
      <c r="E3" s="38">
        <f>B3</f>
        <v>11100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99588.399466666655</v>
      </c>
    </row>
    <row r="4" spans="1:8" x14ac:dyDescent="0.25">
      <c r="A4" s="30">
        <v>2014</v>
      </c>
      <c r="B4" s="38">
        <v>11000</v>
      </c>
      <c r="C4" s="39">
        <v>78400</v>
      </c>
      <c r="D4" s="39">
        <v>0</v>
      </c>
      <c r="E4" s="38">
        <f>B4*Pristalsregulering!$C$7</f>
        <v>11008.8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18000</v>
      </c>
      <c r="C5" s="39">
        <v>75200</v>
      </c>
      <c r="D5" s="39">
        <v>703673</v>
      </c>
      <c r="E5" s="38">
        <f>B5*Pristalsregulering!$C$7*Pristalsregulering!$C$6</f>
        <v>18284.615999999995</v>
      </c>
      <c r="F5" s="39">
        <f>C5*Pristalsregulering!$C$7*Pristalsregulering!$C$6</f>
        <v>76389.062399999981</v>
      </c>
      <c r="G5" s="40">
        <f>D5*Pristalsregulering!$C$7*Pristalsregulering!$C$6</f>
        <v>714799.47747599997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7043766.5412781611</v>
      </c>
      <c r="C3" s="35">
        <v>3185922.0099999979</v>
      </c>
      <c r="D3" s="37">
        <v>519283.33333333337</v>
      </c>
      <c r="E3" s="32">
        <f>B3*Pristalsregulering!C2*Pristalsregulering!C3*Pristalsregulering!C4*Pristalsregulering!C5*Pristalsregulering!C6*Pristalsregulering!C7</f>
        <v>7668541.3436930999</v>
      </c>
      <c r="F3" s="32">
        <v>3272945.1897985921</v>
      </c>
      <c r="G3" s="32">
        <f>D3</f>
        <v>519283.33333333337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147866.06</v>
      </c>
      <c r="D3" s="35">
        <v>0</v>
      </c>
      <c r="E3" s="37">
        <v>0</v>
      </c>
      <c r="F3" s="35">
        <f>B3</f>
        <v>0</v>
      </c>
      <c r="G3" s="35">
        <f>C3</f>
        <v>147866.06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147866.06</v>
      </c>
      <c r="L3" s="40">
        <f>AVERAGE(H3:H5)+AVERAGE(I3:I5)</f>
        <v>74936.567999999985</v>
      </c>
      <c r="M3" s="41">
        <f>SUM(J3:L3)</f>
        <v>222802.62799999997</v>
      </c>
      <c r="N3" s="22"/>
    </row>
    <row r="4" spans="1:14" x14ac:dyDescent="0.25">
      <c r="A4" s="27">
        <v>2014</v>
      </c>
      <c r="B4" s="42">
        <v>0</v>
      </c>
      <c r="C4" s="35">
        <v>155300.17000000001</v>
      </c>
      <c r="D4" s="35">
        <v>224630</v>
      </c>
      <c r="E4" s="37">
        <v>0</v>
      </c>
      <c r="F4" s="35">
        <f>IF(B4="","",B4*Pristalsregulering!$C$7)</f>
        <v>0</v>
      </c>
      <c r="G4" s="35">
        <f>IF(C4="","",C4*Pristalsregulering!$C$7)</f>
        <v>155424.41013599999</v>
      </c>
      <c r="H4" s="35">
        <f>IF(D4="","",D4*Pristalsregulering!$C$7)</f>
        <v>224809.70399999997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144683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146970.72759599995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26070.84</v>
      </c>
      <c r="E2" s="39">
        <v>0</v>
      </c>
      <c r="F2" s="39">
        <v>0</v>
      </c>
      <c r="G2" s="39">
        <v>9417810.5199999996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9476404.0999999996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2016-11-11T16:14:36Z</dcterms:modified>
</cp:coreProperties>
</file>