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0" yWindow="345" windowWidth="20730" windowHeight="11700" tabRatio="889" activeTab="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1-2015" sheetId="11" r:id="rId9"/>
    <sheet name="Fane 7. Korrektion af PL11-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E19" i="2" l="1"/>
  <c r="AH32" i="13" l="1"/>
  <c r="F25" i="11" l="1"/>
  <c r="P40" i="12" l="1"/>
  <c r="G41" i="12" s="1"/>
  <c r="G42" i="12" s="1"/>
  <c r="E22" i="2" s="1"/>
  <c r="P11" i="12"/>
  <c r="G13" i="12" s="1"/>
  <c r="G11" i="10"/>
  <c r="G13" i="10" s="1"/>
  <c r="G22" i="2" l="1"/>
  <c r="E23" i="4"/>
  <c r="AZ23" i="12"/>
  <c r="G25" i="12" s="1"/>
  <c r="AZ17" i="12"/>
  <c r="G17" i="12" s="1"/>
  <c r="AZ11" i="12"/>
  <c r="G9" i="12" s="1"/>
  <c r="AX29" i="13"/>
  <c r="AZ29" i="13" s="1"/>
  <c r="AX23" i="13"/>
  <c r="AX15" i="13"/>
  <c r="AX11" i="13"/>
  <c r="F33" i="11"/>
  <c r="F34" i="11"/>
  <c r="F35" i="11"/>
  <c r="F28" i="11"/>
  <c r="F29" i="11"/>
  <c r="F30" i="11"/>
  <c r="F16" i="11"/>
  <c r="F17" i="11"/>
  <c r="F18" i="11"/>
  <c r="F19" i="11"/>
  <c r="F22" i="11"/>
  <c r="F23" i="11"/>
  <c r="F24" i="11"/>
  <c r="N13" i="13"/>
  <c r="W13" i="13"/>
  <c r="AF13" i="13"/>
  <c r="AO13" i="13"/>
  <c r="N17" i="13"/>
  <c r="W17" i="13"/>
  <c r="AF17" i="13"/>
  <c r="AO17" i="13"/>
  <c r="N25" i="13"/>
  <c r="W25" i="13"/>
  <c r="AF25" i="13"/>
  <c r="AO25" i="13"/>
  <c r="N31" i="13"/>
  <c r="P31" i="13" s="1"/>
  <c r="W31" i="13"/>
  <c r="Y31" i="13" s="1"/>
  <c r="AF31" i="13"/>
  <c r="AH31" i="13" s="1"/>
  <c r="AO31" i="13"/>
  <c r="AQ31" i="13" s="1"/>
  <c r="N26" i="13" l="1"/>
  <c r="P26" i="13" s="1"/>
  <c r="P32" i="13" s="1"/>
  <c r="G23" i="4"/>
  <c r="E23" i="5"/>
  <c r="W26" i="13"/>
  <c r="Y26" i="13" s="1"/>
  <c r="F31" i="11"/>
  <c r="Y29" i="12" s="1"/>
  <c r="F26" i="11"/>
  <c r="AH29" i="12" s="1"/>
  <c r="AH30" i="12" s="1"/>
  <c r="G35" i="12" s="1"/>
  <c r="F20" i="11"/>
  <c r="AQ29" i="12" s="1"/>
  <c r="AQ30" i="12" s="1"/>
  <c r="G34" i="12" s="1"/>
  <c r="F36" i="11"/>
  <c r="P29" i="12" s="1"/>
  <c r="P30" i="12" s="1"/>
  <c r="G37" i="12" s="1"/>
  <c r="G11" i="13"/>
  <c r="AX24" i="13"/>
  <c r="AZ24" i="13" s="1"/>
  <c r="AZ30" i="13" s="1"/>
  <c r="G7" i="13" s="1"/>
  <c r="AO26" i="13"/>
  <c r="AQ26" i="13" s="1"/>
  <c r="AQ32" i="13" s="1"/>
  <c r="G8" i="13" s="1"/>
  <c r="AF26" i="13"/>
  <c r="AH26" i="13" s="1"/>
  <c r="G9" i="13" s="1"/>
  <c r="Y11" i="12"/>
  <c r="G12" i="12" s="1"/>
  <c r="AH11" i="12"/>
  <c r="G11" i="12" s="1"/>
  <c r="AQ11" i="12"/>
  <c r="G10" i="12" s="1"/>
  <c r="P17" i="12"/>
  <c r="G21" i="12" s="1"/>
  <c r="Y17" i="12"/>
  <c r="G20" i="12" s="1"/>
  <c r="AH17" i="12"/>
  <c r="G19" i="12" s="1"/>
  <c r="AQ17" i="12"/>
  <c r="G18" i="12" s="1"/>
  <c r="P23" i="12"/>
  <c r="G29" i="12" s="1"/>
  <c r="Y23" i="12"/>
  <c r="G28" i="12" s="1"/>
  <c r="AH23" i="12"/>
  <c r="G27" i="12" s="1"/>
  <c r="AQ23" i="12"/>
  <c r="G26" i="12" s="1"/>
  <c r="Y30" i="12"/>
  <c r="G36" i="12" s="1"/>
  <c r="Y32" i="13" l="1"/>
  <c r="G10" i="13" s="1"/>
  <c r="E23" i="6"/>
  <c r="G23" i="6" s="1"/>
  <c r="G23" i="5"/>
  <c r="G12" i="13"/>
  <c r="E24" i="2" s="1"/>
  <c r="E25" i="4" s="1"/>
  <c r="E25" i="5" s="1"/>
  <c r="E25" i="6" s="1"/>
  <c r="G25" i="6" s="1"/>
  <c r="G22" i="12"/>
  <c r="E17" i="2" s="1"/>
  <c r="E18" i="4" s="1"/>
  <c r="E18" i="5" s="1"/>
  <c r="E18" i="6" s="1"/>
  <c r="G14" i="12"/>
  <c r="E16" i="2" s="1"/>
  <c r="E17" i="4" s="1"/>
  <c r="E17" i="5" s="1"/>
  <c r="E17" i="6" s="1"/>
  <c r="G30" i="12"/>
  <c r="E18" i="2" s="1"/>
  <c r="E19" i="4" s="1"/>
  <c r="E19" i="5" s="1"/>
  <c r="E19" i="6" s="1"/>
  <c r="G25" i="5" l="1"/>
  <c r="G25" i="4"/>
  <c r="G10" i="9"/>
  <c r="F14" i="11" l="1"/>
  <c r="AZ29" i="12" s="1"/>
  <c r="AZ30" i="12" s="1"/>
  <c r="G33" i="12" s="1"/>
  <c r="G38" i="12" s="1"/>
  <c r="G12" i="7"/>
  <c r="E10" i="2"/>
  <c r="E10" i="4" s="1"/>
  <c r="E10" i="5" s="1"/>
  <c r="E10" i="6" s="1"/>
  <c r="E20" i="4" l="1"/>
  <c r="E20" i="2"/>
  <c r="G20" i="2" s="1"/>
  <c r="E14" i="2"/>
  <c r="G14" i="2" s="1"/>
  <c r="E15" i="6"/>
  <c r="G15" i="6" s="1"/>
  <c r="E15" i="5"/>
  <c r="G15" i="5" s="1"/>
  <c r="E15" i="4"/>
  <c r="G15" i="4" s="1"/>
  <c r="G9" i="9"/>
  <c r="E9" i="2"/>
  <c r="G11" i="9" l="1"/>
  <c r="E11" i="2" s="1"/>
  <c r="E20" i="5"/>
  <c r="E21" i="4"/>
  <c r="G21" i="4" s="1"/>
  <c r="E9" i="4" l="1"/>
  <c r="E12" i="2"/>
  <c r="G12" i="2" s="1"/>
  <c r="G25" i="2" s="1"/>
  <c r="E20" i="6"/>
  <c r="E21" i="6" s="1"/>
  <c r="G21" i="6" s="1"/>
  <c r="E21" i="5"/>
  <c r="G21" i="5" s="1"/>
  <c r="E12" i="4" l="1"/>
  <c r="E9" i="5" s="1"/>
  <c r="E11" i="4"/>
  <c r="E13" i="4" l="1"/>
  <c r="G13" i="4" s="1"/>
  <c r="G26" i="4" s="1"/>
  <c r="E12" i="5"/>
  <c r="E9" i="6" s="1"/>
  <c r="E11" i="5"/>
  <c r="E13" i="5" s="1"/>
  <c r="G13" i="5" s="1"/>
  <c r="G26" i="5" s="1"/>
  <c r="E12" i="6" l="1"/>
  <c r="E11" i="6"/>
  <c r="G24" i="2"/>
  <c r="E13" i="6" l="1"/>
  <c r="G13" i="6" s="1"/>
  <c r="G26" i="6" s="1"/>
</calcChain>
</file>

<file path=xl/sharedStrings.xml><?xml version="1.0" encoding="utf-8"?>
<sst xmlns="http://schemas.openxmlformats.org/spreadsheetml/2006/main" count="770" uniqueCount="256">
  <si>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</si>
  <si>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</si>
  <si>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</si>
  <si>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</si>
  <si>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</si>
  <si>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</si>
  <si>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</si>
  <si>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</si>
  <si>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</si>
  <si>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</si>
  <si>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</si>
  <si>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</si>
  <si>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</si>
  <si>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</si>
  <si>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</si>
  <si>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</si>
  <si>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</si>
  <si>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</si>
  <si>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</si>
  <si>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</si>
  <si>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</si>
  <si>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</si>
  <si>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</si>
  <si>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</si>
  <si>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</si>
  <si>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</si>
  <si>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</si>
  <si>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</si>
  <si>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</si>
  <si>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</si>
  <si>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Korrektion i forhold til tidligere indtægtsramme</t>
  </si>
  <si>
    <t>Økonomisk ramme for 2017</t>
  </si>
  <si>
    <t>Omkostninger i den økonomiske ramme for 2017</t>
  </si>
  <si>
    <t>Prisudvikling</t>
  </si>
  <si>
    <t>Samlede omkostninger i alt</t>
  </si>
  <si>
    <t>Omkostninger i den økonomiske ramme for 2018</t>
  </si>
  <si>
    <t>Omkostninger i den økonomiske ramme for 2019</t>
  </si>
  <si>
    <t>Grundlag i den økonomiske ramme for 2017</t>
  </si>
  <si>
    <t>Samlet opgørelse vedrørende overholdelse af indtægtsrammen i prisloft for 2015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</si>
  <si>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</si>
  <si>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</si>
  <si>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</si>
  <si>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</si>
  <si>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</si>
  <si>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</si>
  <si>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</si>
  <si>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</si>
  <si>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</si>
  <si>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</si>
  <si>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</si>
  <si>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</si>
  <si>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</si>
  <si>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</si>
  <si>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</si>
  <si>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</si>
  <si>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</si>
  <si>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</si>
  <si>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</si>
  <si>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</si>
  <si>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</si>
  <si>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</si>
  <si>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</si>
  <si>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</si>
  <si>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</si>
  <si>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</si>
  <si>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</si>
  <si>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</si>
  <si>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</si>
  <si>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</si>
  <si>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</si>
  <si>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</si>
  <si>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</si>
  <si>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</si>
  <si>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</si>
  <si>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</si>
  <si>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</si>
  <si>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</si>
  <si>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</si>
  <si>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</si>
  <si>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</si>
  <si>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</si>
  <si>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</si>
  <si>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</si>
  <si>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</si>
  <si>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</si>
  <si>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</si>
  <si>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</si>
  <si>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</si>
  <si>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</si>
  <si>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</si>
  <si>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</si>
  <si>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</si>
  <si>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</si>
  <si>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</si>
  <si>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</si>
  <si>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</si>
  <si>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</si>
  <si>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</si>
  <si>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</si>
  <si>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</si>
  <si>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</si>
  <si>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</si>
  <si>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</si>
  <si>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Fane 8: Korrektion for overholdelse af indtægtsrammen i prisloft for 2014</t>
  </si>
  <si>
    <t>Indtægtsramme i prisloft 2014</t>
  </si>
  <si>
    <t>Fane 8: Korrektion for overholdelse af indtægtsrammen i prisloft for 2013</t>
  </si>
  <si>
    <t>Indtægtsramme i prisloft 2013</t>
  </si>
  <si>
    <t>Fane 8: Korrektion for overholdelse af indtægtsrammen i prisloft for 2012</t>
  </si>
  <si>
    <t>Indtægtsramme i prisloft 2012</t>
  </si>
  <si>
    <t xml:space="preserve">Korrektion af faktiske 1:1 omkostninger </t>
  </si>
  <si>
    <t xml:space="preserve">Korrektion af faktiske nettofinansielle poster </t>
  </si>
  <si>
    <t xml:space="preserve">Samlet korrektion af budgetterede omkostninger </t>
  </si>
  <si>
    <t xml:space="preserve">Korrektion af faktiske driftsomkostninger til miljø- og servicemål </t>
  </si>
  <si>
    <t>Gennemførte investeringer i 2014</t>
  </si>
  <si>
    <t>Gennemførte investeringer i 2013</t>
  </si>
  <si>
    <t>Gennemførte investeringer i 2012</t>
  </si>
  <si>
    <t>Fane 7: Korrektion af budgetterede omkostninger i prisloftet for 2014</t>
  </si>
  <si>
    <t>Korrektion af tillæg for faktiske 1:1 omkostninger (inkl. revisorerklæringer og ordinært medlemskab af DANVA og Danske Vandværker) i 2014</t>
  </si>
  <si>
    <t>Korrektion af tillæg for faktiske nettofinansielle poster i 2014</t>
  </si>
  <si>
    <t>Fane 7: Korrektion af budgetterede omkostninger i prisloftet for 2013</t>
  </si>
  <si>
    <t>Fane 7: Korrektion af budgetterede omkostninger i prisloftet for 2012</t>
  </si>
  <si>
    <t>Korrektion af tillæg for faktiske 1:1 omkostninger (inkl. revisorerklæringer og ordinært medlemskab af DANVA og Danske Vandværker) i 2013</t>
  </si>
  <si>
    <t>Korrektion af tillæg for faktiske 1:1 omkostninger (inkl. revisorerklæringer og ordinært medlemskab af DANVA og Danske Vandværker) i 2012</t>
  </si>
  <si>
    <t>Gennemførte investeringer i 2011-2105</t>
  </si>
  <si>
    <t>Fane 7: Korrektion af budgetterede omkostninger i prisloftet for 2011- 2015</t>
  </si>
  <si>
    <t>Korrektion af tillæg for budgetterede 1:1 omostninger mv. i 2014</t>
  </si>
  <si>
    <t>Korrektion af tillæg for budgetterede 1:1 omostninger mv. i 2013</t>
  </si>
  <si>
    <t>Korrektion af tillæg for budgetterede 1:1 omostninger mv. i 2011</t>
  </si>
  <si>
    <t>Korrektion af tillæg for budgetterede 1:1 omostninger mv. i 2012</t>
  </si>
  <si>
    <t xml:space="preserve">Korrektion af tillæg for faktiske 1:1 omkostninger (inkl. revisorerklæringer og ordinært medlemskab af DANVA og Danske Vandværker) </t>
  </si>
  <si>
    <t>Korrektion af tillæg for budgetterede nettofinansielle poster i 2013</t>
  </si>
  <si>
    <t>Korrektion af tillæg for budgetterede nettofinansielle poster i 2014</t>
  </si>
  <si>
    <t xml:space="preserve">Korrektion af tillæg for budgetterede nettofinansielle poster </t>
  </si>
  <si>
    <t>Korrektion af tillæg for budgetterede nettofinansielle poster i 2011</t>
  </si>
  <si>
    <t>Korrektion af tillæg for budgetterede nettofinansielle poster i 2012</t>
  </si>
  <si>
    <t xml:space="preserve">Korrektion af tillæg for faktiske omkostninger til miljø- og servicemål </t>
  </si>
  <si>
    <t>Korrektion af tillæg for budgetterede omk. til miljø- og servicemål i 2013</t>
  </si>
  <si>
    <t>Korrektion af tillæg for budgetterede omk. til miljø- og servicemål i 2014</t>
  </si>
  <si>
    <t>Korrektion af tillæg for budgetterede omk. til miljø- og servicemål i 2011</t>
  </si>
  <si>
    <t>Korrektion af tillæg for budgetterede omk. til miljø- og servicemål i 2012</t>
  </si>
  <si>
    <t>Korrektion af tillæg for planlagte investeringer vedr. 2012</t>
  </si>
  <si>
    <t>Korrektion af tillæg for planlagte investeringer vedr. 2013</t>
  </si>
  <si>
    <t>Korrektion af tillæg for planlagte investeringer vedr. 2014</t>
  </si>
  <si>
    <t xml:space="preserve">Korrektion af tillæg for planlagte investeringer </t>
  </si>
  <si>
    <t>Korrektion af tillæg for planlagte investeringer vedr. 2011</t>
  </si>
  <si>
    <t>Fane 8: Korrektion for overholdelse af indtægtsrammen i prisloft for 2011- 2015</t>
  </si>
  <si>
    <t xml:space="preserve">Tillæg/fradrag i den økonomiske ramme </t>
  </si>
  <si>
    <t>Fane 6: Gennemførte investeringer i 2011-2015</t>
  </si>
  <si>
    <t>Gennemførte investeringer i 2011</t>
  </si>
  <si>
    <t xml:space="preserve">Faktiske afskrivninger  </t>
  </si>
  <si>
    <t>Faktiske afskrivninger</t>
  </si>
  <si>
    <t xml:space="preserve">Faktiske afskrivninger </t>
  </si>
  <si>
    <t>Fane 8: Korrektion for overholdelse af indtægtsrammen i prisloft for 2011</t>
  </si>
  <si>
    <t>Indtægtsramme i prisloft 2011</t>
  </si>
  <si>
    <t>Fane 7: Korrektion af budgetterede omkostninger i prisloftet for 2011</t>
  </si>
  <si>
    <t>Tillæg for gennemførte investeringer i 2010-2012</t>
  </si>
  <si>
    <t>Korrektion af tillæg for planlagte investeringer i 2012</t>
  </si>
  <si>
    <t>Tillæg for planlagte investeringer i 2013 og 2014</t>
  </si>
  <si>
    <t>Tillæg for gennemførte investeringer i 2010-2011</t>
  </si>
  <si>
    <t>Korrektion af tillæg for planlagte investeringer i 2011</t>
  </si>
  <si>
    <t>Tillæg for planlagte investeringer i 2012 og 2013</t>
  </si>
  <si>
    <t>Ikke anvendt likviditet vedrørende investeringer i 2014</t>
  </si>
  <si>
    <t>Samlet opgørelse vedrørende overholdelse af indtægtsrammen i prisloft for 2014</t>
  </si>
  <si>
    <t>Samlet opgørelse vedrørende overholdelse af indtægtsrammen i prisloft for 2013</t>
  </si>
  <si>
    <t>Ikke anvendt likviditet vedrørende investeringer i 2013</t>
  </si>
  <si>
    <t>Samlet opgørelse vedrørende overholdelse af indtægtsrammen i prisloft for 2012</t>
  </si>
  <si>
    <t>Ikke anvendt likviditet vedrørende investeringer i 2012</t>
  </si>
  <si>
    <t>Korrektion af tillæg for planlagte investeringer i 2010</t>
  </si>
  <si>
    <t>Tillæg for planlagte investeringer i 2011 og 2012</t>
  </si>
  <si>
    <t>Samlet opgørelse vedrørende overholdelse af indtægtsrammen i prisloft for 2011</t>
  </si>
  <si>
    <t>Selskabets faktiske 1:1 omkostninger mv. i 2014, jf. reguleringsregnskabet</t>
  </si>
  <si>
    <t>Tillæg for budgetterede 1:1 omkostninger mv. i prisloft 2014</t>
  </si>
  <si>
    <t>Selskabets faktiske nettofinansielle poster i 2014, jf. reguleringsregnskabet</t>
  </si>
  <si>
    <t>Tillæg for budgetterede nettofinansielle poster i prisloft 2014</t>
  </si>
  <si>
    <t>Korrektion af tillæg for faktiske omkostninger til miljø- og servicemål i 2014</t>
  </si>
  <si>
    <t>Selskabets faktiske omk. til miljø- og servicemål i 2014, jf. reguleringsregnskabet</t>
  </si>
  <si>
    <t>Tillæg for budgetterede omk. til miljø- og servicemål i prisloft 2014</t>
  </si>
  <si>
    <t>Tillæg for planlagte investeringer i 2014 i prisloft 2014</t>
  </si>
  <si>
    <t>Tillæg for planlagte investeringer i 2014 i prisloft 2015</t>
  </si>
  <si>
    <t>Selskabets faktiske afskrivninger på gennemførte investeringer i 2014</t>
  </si>
  <si>
    <t>Selskabets faktiske 1:1 omkostninger mv. i 2013, jf. reguleringsregnskabet</t>
  </si>
  <si>
    <t>Tillæg for budgetterede 1:1 omkostninger mv. i prisloft 2013</t>
  </si>
  <si>
    <t>Korrektion af tillæg for faktiske nettofinansielle poster i 2013</t>
  </si>
  <si>
    <t>Tillæg for budgetterede nettofinansielle poster i prisloft 2013</t>
  </si>
  <si>
    <t>Korrektion af tillæg for faktiske omkostninger til miljø- og servicemål i 2013</t>
  </si>
  <si>
    <t>Tillæg for budgetterede omk. til miljø- og servicemål i prisloft 2013</t>
  </si>
  <si>
    <t>Tillæg for planlagte investeringer i 2013 i prisloft 2013</t>
  </si>
  <si>
    <t>Tillæg for planlagte investeringer i 2013 i prisloft 2014</t>
  </si>
  <si>
    <t>Selskabets faktiske 1:1 omkostninger mv. i 2012, jf. reguleringsregnskabet</t>
  </si>
  <si>
    <t>Tillæg for budgetterede 1:1 omkostninger mv. i prisloft 2012</t>
  </si>
  <si>
    <t>Korrektion af tillæg for faktiske nettofinansielle poster i 2012</t>
  </si>
  <si>
    <t>Selskabets faktiske nettofinansielle poster i 2012, jf. reguleringsregnskabet</t>
  </si>
  <si>
    <t>Tillæg for budgetterede nettofinansielle poster i prisloft 2012</t>
  </si>
  <si>
    <t>Korrektion af tillæg for faktiske omkostninger til miljø- og servicemål i 2012</t>
  </si>
  <si>
    <t>Selskabets faktiske omk. til miljø- og servicemål i 2012, jf. reguleringsregnskabet</t>
  </si>
  <si>
    <t>Tillæg for budgetterede omk. til miljø- og servicemål i prisloft 2012</t>
  </si>
  <si>
    <t>Tillæg for planlagte investeringer i 2012 i prisloft 2012</t>
  </si>
  <si>
    <t>Tillæg for planlagte investeringer i 2012 i prisloft 2013</t>
  </si>
  <si>
    <t>Selskabets faktiske afskrivninger på gennemførte investeringer i 2012</t>
  </si>
  <si>
    <t>Korrektion af tillæg for faktiske 1:1 omkostninger (inkl. revisorerklæringer og ordinært medlemskab af DANVA og Danske Vandværker) i 2011</t>
  </si>
  <si>
    <t>Selskabets faktiske 1:1 omkostninger mv. i 2011, jf. reguleringsregnskabet</t>
  </si>
  <si>
    <t>Tillæg for budgetterede 1:1 omkostninger mv. i prisloft 2011</t>
  </si>
  <si>
    <t>Korrektion af tillæg for faktiske nettofinansielle poster i 2011</t>
  </si>
  <si>
    <t>Selskabets faktiske nettofinansielle poster i 2011, jf. reguleringsregnskabet</t>
  </si>
  <si>
    <t>Tillæg for budgetterede nettofinansielle poster i prisloft 2011</t>
  </si>
  <si>
    <t>Korrektion af tillæg for faktiske omkostninger til miljø- og servicemål i 2011</t>
  </si>
  <si>
    <t>Selskabets faktiske omk. til miljø- og servicemål i 2011, jf. reguleringsregnskabet</t>
  </si>
  <si>
    <t>Tillæg for budgetterede omk. til miljø- og servicemål i prisloft 2011</t>
  </si>
  <si>
    <t>Tillæg for planlagte investeringer i 2011 i prisloft 2011</t>
  </si>
  <si>
    <t>Tillæg for planlagte investeringer i 2011 i prisloft 2012</t>
  </si>
  <si>
    <t>Selskabets faktiske afskrivninger på gennemførte investeringer i 2011</t>
  </si>
  <si>
    <t>Korrektion i alt</t>
  </si>
  <si>
    <t>Økonomisk ramme for 2020</t>
  </si>
  <si>
    <t>Økonomisk ramme for 2019</t>
  </si>
  <si>
    <t>Økonomisk ramme for 2018</t>
  </si>
  <si>
    <t>Gennemførte investeringer i 2011-2015</t>
  </si>
  <si>
    <t>Korrektion af prisloft 2011-2015</t>
  </si>
  <si>
    <t>Kontrol af prisloft 2011-2015</t>
  </si>
  <si>
    <t>Korrektion for overholdelse af indtægtsrammen i prisloft 2011-2015</t>
  </si>
  <si>
    <t>Korrektion for overholdelse af indtægtsrammen i prisloft 2011-2105</t>
  </si>
  <si>
    <t>Korrektion af tillæg for planlagte investeringer</t>
  </si>
  <si>
    <t>Korrektion i prisloft for 2015</t>
  </si>
  <si>
    <t>Korrektion af prisudvikling, generelt og individuelt effektiviseringskrav i prisloft 2015</t>
  </si>
  <si>
    <t>Prisudvikling i prisloft 2015</t>
  </si>
  <si>
    <t>Korrigeret prisudvikling i prisloft 2015</t>
  </si>
  <si>
    <t>Generelt effektiviseringskrav i prisloft 2015</t>
  </si>
  <si>
    <t>Korrigeret effektiviseringskrav i prisloft 2015</t>
  </si>
  <si>
    <t>Individuelt effektiviseringskrav i prisloft 2015</t>
  </si>
  <si>
    <t>Korrigeret individuelt effektiviseringskrav i prisloft 2015</t>
  </si>
  <si>
    <t>Korrektion af tillæg for budgetterede nettofinansielle poster i 2011-2015</t>
  </si>
  <si>
    <t>Korrektion af tillæg for budgetterede 1:1 omostninger mv. i 2011-2015</t>
  </si>
  <si>
    <t>Korrektion af tillæg for budgetterede omk. til miljø- og servicemål i 2011-2015</t>
  </si>
  <si>
    <t>Korrektion af tillæg for planlagte investeringer vedr. 2011-2015</t>
  </si>
  <si>
    <t>Korrektion af prisudvikling, generelt og individuelt effektiviseringskrav</t>
  </si>
  <si>
    <t>Samlet korrektion</t>
  </si>
  <si>
    <t>Tillæg/fradrag for overholdelse af prisloft 2015</t>
  </si>
  <si>
    <t>Tillæg/fradrag for overholdelse af prisloft 2014</t>
  </si>
  <si>
    <t>Tillæg/fradrag for overholdelse af prisloft 2013</t>
  </si>
  <si>
    <t>Tillæg for gennemførte investeringer i 2010</t>
  </si>
  <si>
    <t>Tillæg/fradrag for overholdelse af prisloft 2012</t>
  </si>
  <si>
    <t>Tillæg/fradrag for overholdelse af prisloft 2011</t>
  </si>
  <si>
    <t>Tillæg for planlagte investeringer i 2010</t>
  </si>
  <si>
    <t>SRO anlæg</t>
  </si>
  <si>
    <t xml:space="preserve">Afregningsmålere, mekaniske </t>
  </si>
  <si>
    <t>Ø 50mm &lt; Ledningsnet ≤ Ø110 mm</t>
  </si>
  <si>
    <t>Etageareal vandbehandlingsbygning</t>
  </si>
  <si>
    <t>Rentvandsbeholder  element</t>
  </si>
  <si>
    <t>Elanlæg - vandværk</t>
  </si>
  <si>
    <t>Afregningsmålere, elektroniske ≤ Ø 110mm (Qn 10)</t>
  </si>
  <si>
    <t>Ø110 mm &lt; Ledningsnet ≤ Ø 250 mm</t>
  </si>
  <si>
    <t>Ledningsnet ≤ Ø50 mm</t>
  </si>
  <si>
    <t>Pumpestation (inkl. evt. hydrofor)/trykforøger, Mek./EL</t>
  </si>
  <si>
    <t xml:space="preserve">Ledningsnet = Ø50 mm   </t>
  </si>
  <si>
    <t xml:space="preserve">Ø 50mm &lt; Ledningsnet = Ø110 mm   </t>
  </si>
  <si>
    <t xml:space="preserve">Ø110 mm &lt; Ledningsnet = Ø 250 mm   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</si>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</sst>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</cellStyleXfs>
  <cellXfs count="20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1" xfId="0" applyFont="1" applyFill="1" applyBorder="1" applyAlignment="1"/>
    <xf numFmtId="0" fontId="14" fillId="10" borderId="1" xfId="0" applyFont="1" applyFill="1" applyBorder="1"/>
    <xf numFmtId="3" fontId="14" fillId="10" borderId="1" xfId="0" applyNumberFormat="1" applyFont="1" applyFill="1" applyBorder="1"/>
    <xf numFmtId="49" fontId="8" fillId="10" borderId="9" xfId="0" applyNumberFormat="1" applyFont="1" applyFill="1" applyBorder="1" applyAlignment="1" applyProtection="1">
      <alignment horizontal="left" wrapText="1"/>
      <protection locked="0"/>
    </xf>
    <xf numFmtId="1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/>
    <xf numFmtId="0" fontId="8" fillId="10" borderId="14" xfId="0" applyFont="1" applyFill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wrapText="1"/>
    </xf>
    <xf numFmtId="0" fontId="0" fillId="2" borderId="0" xfId="0" applyFill="1"/>
    <xf numFmtId="3" fontId="10" fillId="4" borderId="1" xfId="0" applyNumberFormat="1" applyFont="1" applyFill="1" applyBorder="1" applyProtection="1"/>
    <xf numFmtId="3" fontId="7" fillId="3" borderId="16" xfId="0" applyNumberFormat="1" applyFont="1" applyFill="1" applyBorder="1"/>
    <xf numFmtId="0" fontId="7" fillId="3" borderId="16" xfId="0" applyFont="1" applyFill="1" applyBorder="1"/>
    <xf numFmtId="0" fontId="0" fillId="2" borderId="0" xfId="0" applyFill="1" applyProtection="1"/>
    <xf numFmtId="3" fontId="14" fillId="10" borderId="1" xfId="0" applyNumberFormat="1" applyFont="1" applyFill="1" applyBorder="1" applyProtection="1"/>
    <xf numFmtId="0" fontId="14" fillId="10" borderId="1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8" fillId="10" borderId="1" xfId="0" applyNumberFormat="1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 wrapText="1"/>
    </xf>
    <xf numFmtId="0" fontId="0" fillId="10" borderId="0" xfId="0" applyFill="1" applyProtection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8" borderId="8" xfId="2" applyFont="1" applyFill="1" applyBorder="1" applyAlignment="1">
      <alignment horizontal="center"/>
    </xf>
    <xf numFmtId="0" fontId="13" fillId="9" borderId="7" xfId="2" applyFont="1" applyFill="1" applyBorder="1" applyAlignment="1">
      <alignment horizontal="center"/>
    </xf>
    <xf numFmtId="0" fontId="13" fillId="9" borderId="0" xfId="2" applyFont="1" applyFill="1" applyBorder="1" applyAlignment="1">
      <alignment horizontal="center"/>
    </xf>
    <xf numFmtId="0" fontId="13" fillId="9" borderId="8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0" fontId="0" fillId="2" borderId="0" xfId="0" applyFill="1"/>
    <xf numFmtId="0" fontId="14" fillId="10" borderId="2" xfId="0" applyFont="1" applyFill="1" applyBorder="1" applyAlignment="1" applyProtection="1">
      <alignment horizontal="left"/>
    </xf>
    <xf numFmtId="0" fontId="14" fillId="10" borderId="11" xfId="0" applyFont="1" applyFill="1" applyBorder="1" applyAlignment="1" applyProtection="1">
      <alignment horizontal="left"/>
    </xf>
    <xf numFmtId="0" fontId="14" fillId="10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>
      <alignment horizontal="left"/>
    </xf>
    <xf numFmtId="3" fontId="8" fillId="10" borderId="13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0" fontId="8" fillId="10" borderId="13" xfId="0" applyFont="1" applyFill="1" applyBorder="1"/>
    <xf numFmtId="0" fontId="8" fillId="10" borderId="14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8" fillId="10" borderId="6" xfId="0" applyFont="1" applyFill="1" applyBorder="1" applyAlignment="1">
      <alignment horizontal="left" wrapText="1"/>
    </xf>
    <xf numFmtId="0" fontId="8" fillId="10" borderId="9" xfId="0" applyFont="1" applyFill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  <xf numFmtId="0" fontId="14" fillId="10" borderId="2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>
      <selection activeCell="D21" sqref="D21:G21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105" t="s">
        <v>10</v>
      </c>
      <c r="E6" s="105"/>
      <c r="F6" s="105"/>
      <c r="G6" s="105"/>
      <c r="H6" s="4"/>
      <c r="I6" s="1"/>
    </row>
    <row r="7" spans="1:9" ht="15" customHeight="1" x14ac:dyDescent="0.25">
      <c r="A7" s="1"/>
      <c r="B7" s="1"/>
      <c r="C7" s="4"/>
      <c r="D7" s="105"/>
      <c r="E7" s="105"/>
      <c r="F7" s="105"/>
      <c r="G7" s="105"/>
      <c r="H7" s="4"/>
      <c r="I7" s="1"/>
    </row>
    <row r="8" spans="1:9" ht="15.75" x14ac:dyDescent="0.25">
      <c r="A8" s="1"/>
      <c r="B8" s="1"/>
      <c r="C8" s="5"/>
      <c r="D8" s="113" t="s">
        <v>95</v>
      </c>
      <c r="E8" s="113"/>
      <c r="F8" s="113"/>
      <c r="G8" s="11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112" t="s">
        <v>11</v>
      </c>
      <c r="E11" s="112"/>
      <c r="F11" s="112"/>
      <c r="G11" s="11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126" t="s">
        <v>25</v>
      </c>
      <c r="E13" s="127"/>
      <c r="F13" s="127"/>
      <c r="G13" s="128"/>
      <c r="H13" s="1"/>
      <c r="I13" s="1"/>
    </row>
    <row r="14" spans="1:9" x14ac:dyDescent="0.25">
      <c r="A14" s="1"/>
      <c r="B14" s="1"/>
      <c r="C14" s="3" t="s">
        <v>13</v>
      </c>
      <c r="D14" s="114" t="s">
        <v>22</v>
      </c>
      <c r="E14" s="115"/>
      <c r="F14" s="115"/>
      <c r="G14" s="116"/>
      <c r="H14" s="1"/>
      <c r="I14" s="1"/>
    </row>
    <row r="15" spans="1:9" x14ac:dyDescent="0.25">
      <c r="A15" s="1"/>
      <c r="B15" s="1"/>
      <c r="C15" s="3" t="s">
        <v>14</v>
      </c>
      <c r="D15" s="114" t="s">
        <v>23</v>
      </c>
      <c r="E15" s="115"/>
      <c r="F15" s="115"/>
      <c r="G15" s="116"/>
      <c r="H15" s="1"/>
      <c r="I15" s="1"/>
    </row>
    <row r="16" spans="1:9" x14ac:dyDescent="0.25">
      <c r="A16" s="1"/>
      <c r="B16" s="1"/>
      <c r="C16" s="3" t="s">
        <v>15</v>
      </c>
      <c r="D16" s="114" t="s">
        <v>24</v>
      </c>
      <c r="E16" s="115"/>
      <c r="F16" s="115"/>
      <c r="G16" s="116"/>
      <c r="H16" s="1"/>
      <c r="I16" s="1"/>
    </row>
    <row r="17" spans="1:9" x14ac:dyDescent="0.25">
      <c r="A17" s="1"/>
      <c r="B17" s="1"/>
      <c r="C17" s="3" t="s">
        <v>16</v>
      </c>
      <c r="D17" s="117" t="s">
        <v>26</v>
      </c>
      <c r="E17" s="118"/>
      <c r="F17" s="118"/>
      <c r="G17" s="119"/>
      <c r="H17" s="1"/>
      <c r="I17" s="1"/>
    </row>
    <row r="18" spans="1:9" x14ac:dyDescent="0.25">
      <c r="A18" s="1"/>
      <c r="B18" s="1"/>
      <c r="C18" s="3" t="s">
        <v>17</v>
      </c>
      <c r="D18" s="120" t="s">
        <v>27</v>
      </c>
      <c r="E18" s="121"/>
      <c r="F18" s="121"/>
      <c r="G18" s="122"/>
      <c r="H18" s="1"/>
      <c r="I18" s="1"/>
    </row>
    <row r="19" spans="1:9" x14ac:dyDescent="0.25">
      <c r="A19" s="1"/>
      <c r="B19" s="1"/>
      <c r="C19" s="3" t="s">
        <v>18</v>
      </c>
      <c r="D19" s="123" t="s">
        <v>29</v>
      </c>
      <c r="E19" s="124"/>
      <c r="F19" s="124"/>
      <c r="G19" s="125"/>
      <c r="H19" s="1"/>
      <c r="I19" s="1"/>
    </row>
    <row r="20" spans="1:9" x14ac:dyDescent="0.25">
      <c r="A20" s="1"/>
      <c r="B20" s="1"/>
      <c r="C20" s="3" t="s">
        <v>19</v>
      </c>
      <c r="D20" s="106" t="s">
        <v>215</v>
      </c>
      <c r="E20" s="107"/>
      <c r="F20" s="107"/>
      <c r="G20" s="108"/>
      <c r="H20" s="1"/>
      <c r="I20" s="1"/>
    </row>
    <row r="21" spans="1:9" x14ac:dyDescent="0.25">
      <c r="A21" s="1"/>
      <c r="B21" s="1"/>
      <c r="C21" s="3" t="s">
        <v>20</v>
      </c>
      <c r="D21" s="106" t="s">
        <v>216</v>
      </c>
      <c r="E21" s="107"/>
      <c r="F21" s="107"/>
      <c r="G21" s="108"/>
      <c r="H21" s="1"/>
      <c r="I21" s="1"/>
    </row>
    <row r="22" spans="1:9" x14ac:dyDescent="0.25">
      <c r="A22" s="1"/>
      <c r="B22" s="1"/>
      <c r="C22" s="3" t="s">
        <v>21</v>
      </c>
      <c r="D22" s="109" t="s">
        <v>217</v>
      </c>
      <c r="E22" s="110"/>
      <c r="F22" s="110"/>
      <c r="G22" s="11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  <hyperlink ref="D20:G20" location="'Fane 6. Gen. inv. i 2011-2015'!A1" display="Gennemførte investeringer i 2011-2015"/>
    <hyperlink ref="D21:G21" location="'Fane 7. Korrektion af PL11-15'!A1" display="Korrektion af prisloft 2011-2015"/>
    <hyperlink ref="D22:G22" location="'Fane 8. Kontrol af PL2015'!A1" display="Kontrol af prisloft 2011-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B47"/>
  <sheetViews>
    <sheetView view="pageLayout" topLeftCell="A4" zoomScaleNormal="100" workbookViewId="0">
      <selection activeCell="Y12" sqref="Y12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  <col min="10" max="10" width="8.42578125" customWidth="1"/>
    <col min="11" max="11" width="9.85546875" customWidth="1"/>
    <col min="12" max="13" width="9.140625" customWidth="1"/>
    <col min="14" max="14" width="10.7109375" customWidth="1"/>
    <col min="15" max="15" width="18.140625" customWidth="1"/>
    <col min="16" max="16" width="9.140625" customWidth="1"/>
    <col min="17" max="17" width="3.140625" customWidth="1"/>
    <col min="18" max="18" width="9.140625" customWidth="1"/>
    <col min="19" max="19" width="7.85546875" customWidth="1"/>
    <col min="20" max="22" width="9.140625" customWidth="1"/>
    <col min="23" max="23" width="8" customWidth="1"/>
    <col min="24" max="24" width="21.85546875" customWidth="1"/>
    <col min="25" max="25" width="9.140625" customWidth="1"/>
    <col min="26" max="26" width="3.5703125" customWidth="1"/>
    <col min="27" max="27" width="9.140625" customWidth="1"/>
    <col min="28" max="28" width="8" customWidth="1"/>
    <col min="29" max="30" width="9.140625" customWidth="1"/>
    <col min="31" max="31" width="10.140625" customWidth="1"/>
    <col min="32" max="32" width="10.5703125" customWidth="1"/>
    <col min="33" max="33" width="17.85546875" customWidth="1"/>
    <col min="34" max="34" width="9.140625" customWidth="1"/>
    <col min="35" max="35" width="3.5703125" customWidth="1"/>
    <col min="36" max="36" width="9.140625" customWidth="1"/>
    <col min="37" max="37" width="7.7109375" customWidth="1"/>
    <col min="38" max="40" width="9.140625" customWidth="1"/>
    <col min="41" max="41" width="16.28515625" customWidth="1"/>
    <col min="42" max="42" width="13.5703125" customWidth="1"/>
    <col min="43" max="43" width="9.140625" customWidth="1"/>
    <col min="44" max="44" width="3.28515625" customWidth="1"/>
    <col min="45" max="45" width="9.140625" customWidth="1"/>
    <col min="46" max="46" width="7.42578125" customWidth="1"/>
    <col min="50" max="50" width="13.42578125" customWidth="1"/>
    <col min="51" max="51" width="16.42578125" customWidth="1"/>
    <col min="52" max="52" width="10.42578125" customWidth="1"/>
    <col min="53" max="53" width="3.140625" customWidth="1"/>
  </cols>
  <sheetData>
    <row r="1" spans="1:54" x14ac:dyDescent="0.25">
      <c r="A1" s="57"/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57"/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90"/>
      <c r="AD2" s="190"/>
      <c r="AE2" s="190"/>
      <c r="AF2" s="190"/>
      <c r="AG2" s="190"/>
      <c r="AH2" s="190"/>
      <c r="AI2" s="190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.75" customHeight="1" x14ac:dyDescent="0.25">
      <c r="A3" s="57"/>
      <c r="B3" s="183" t="s">
        <v>124</v>
      </c>
      <c r="C3" s="183"/>
      <c r="D3" s="183"/>
      <c r="E3" s="183"/>
      <c r="F3" s="183"/>
      <c r="G3" s="183"/>
      <c r="H3" s="183"/>
      <c r="I3" s="57"/>
      <c r="J3" s="1"/>
      <c r="K3" s="184" t="s">
        <v>100</v>
      </c>
      <c r="L3" s="184"/>
      <c r="M3" s="184"/>
      <c r="N3" s="184"/>
      <c r="O3" s="184"/>
      <c r="P3" s="184"/>
      <c r="Q3" s="184"/>
      <c r="R3" s="1"/>
      <c r="S3" s="1"/>
      <c r="T3" s="184" t="s">
        <v>116</v>
      </c>
      <c r="U3" s="184"/>
      <c r="V3" s="184"/>
      <c r="W3" s="184"/>
      <c r="X3" s="184"/>
      <c r="Y3" s="184"/>
      <c r="Z3" s="184"/>
      <c r="AA3" s="1"/>
      <c r="AB3" s="1"/>
      <c r="AC3" s="184" t="s">
        <v>119</v>
      </c>
      <c r="AD3" s="184"/>
      <c r="AE3" s="184"/>
      <c r="AF3" s="184"/>
      <c r="AG3" s="184"/>
      <c r="AH3" s="184"/>
      <c r="AI3" s="184"/>
      <c r="AJ3" s="1"/>
      <c r="AK3" s="1"/>
      <c r="AL3" s="184" t="s">
        <v>120</v>
      </c>
      <c r="AM3" s="184"/>
      <c r="AN3" s="184"/>
      <c r="AO3" s="184"/>
      <c r="AP3" s="184"/>
      <c r="AQ3" s="184"/>
      <c r="AR3" s="184"/>
      <c r="AS3" s="1"/>
      <c r="AT3" s="1"/>
      <c r="AU3" s="184" t="s">
        <v>154</v>
      </c>
      <c r="AV3" s="184"/>
      <c r="AW3" s="184"/>
      <c r="AX3" s="184"/>
      <c r="AY3" s="184"/>
      <c r="AZ3" s="184"/>
      <c r="BA3" s="184"/>
      <c r="BB3" s="1"/>
    </row>
    <row r="4" spans="1:54" ht="15" customHeight="1" x14ac:dyDescent="0.25">
      <c r="A4" s="57"/>
      <c r="B4" s="183"/>
      <c r="C4" s="183"/>
      <c r="D4" s="183"/>
      <c r="E4" s="183"/>
      <c r="F4" s="183"/>
      <c r="G4" s="183"/>
      <c r="H4" s="183"/>
      <c r="I4" s="57"/>
      <c r="J4" s="1"/>
      <c r="K4" s="184"/>
      <c r="L4" s="184"/>
      <c r="M4" s="184"/>
      <c r="N4" s="184"/>
      <c r="O4" s="184"/>
      <c r="P4" s="184"/>
      <c r="Q4" s="184"/>
      <c r="R4" s="1"/>
      <c r="S4" s="1"/>
      <c r="T4" s="184"/>
      <c r="U4" s="184"/>
      <c r="V4" s="184"/>
      <c r="W4" s="184"/>
      <c r="X4" s="184"/>
      <c r="Y4" s="184"/>
      <c r="Z4" s="184"/>
      <c r="AA4" s="1"/>
      <c r="AB4" s="1"/>
      <c r="AC4" s="188"/>
      <c r="AD4" s="188"/>
      <c r="AE4" s="188"/>
      <c r="AF4" s="188"/>
      <c r="AG4" s="188"/>
      <c r="AH4" s="188"/>
      <c r="AI4" s="188"/>
      <c r="AJ4" s="1"/>
      <c r="AK4" s="1"/>
      <c r="AL4" s="184"/>
      <c r="AM4" s="184"/>
      <c r="AN4" s="184"/>
      <c r="AO4" s="184"/>
      <c r="AP4" s="184"/>
      <c r="AQ4" s="184"/>
      <c r="AR4" s="184"/>
      <c r="AS4" s="1"/>
      <c r="AT4" s="1"/>
      <c r="AU4" s="184"/>
      <c r="AV4" s="184"/>
      <c r="AW4" s="184"/>
      <c r="AX4" s="184"/>
      <c r="AY4" s="184"/>
      <c r="AZ4" s="184"/>
      <c r="BA4" s="184"/>
      <c r="BB4" s="1"/>
    </row>
    <row r="5" spans="1:54" x14ac:dyDescent="0.25">
      <c r="A5" s="57"/>
      <c r="B5" s="57"/>
      <c r="C5" s="57"/>
      <c r="D5" s="57"/>
      <c r="E5" s="57"/>
      <c r="F5" s="57"/>
      <c r="G5" s="57"/>
      <c r="H5" s="57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89"/>
      <c r="AD5" s="189"/>
      <c r="AE5" s="189"/>
      <c r="AF5" s="189"/>
      <c r="AG5" s="189"/>
      <c r="AH5" s="189"/>
      <c r="AI5" s="189"/>
      <c r="AJ5" s="1"/>
      <c r="AK5" s="1"/>
      <c r="AL5" s="184"/>
      <c r="AM5" s="184"/>
      <c r="AN5" s="184"/>
      <c r="AO5" s="184"/>
      <c r="AP5" s="184"/>
      <c r="AQ5" s="184"/>
      <c r="AR5" s="184"/>
      <c r="AS5" s="1"/>
      <c r="AT5" s="1"/>
      <c r="AU5" s="184"/>
      <c r="AV5" s="184"/>
      <c r="AW5" s="184"/>
      <c r="AX5" s="184"/>
      <c r="AY5" s="184"/>
      <c r="AZ5" s="184"/>
      <c r="BA5" s="184"/>
      <c r="BB5" s="1"/>
    </row>
    <row r="6" spans="1:54" x14ac:dyDescent="0.25">
      <c r="A6" s="57"/>
      <c r="B6" s="57"/>
      <c r="C6" s="57"/>
      <c r="D6" s="57"/>
      <c r="E6" s="57"/>
      <c r="F6" s="57"/>
      <c r="G6" s="57"/>
      <c r="H6" s="57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90"/>
      <c r="AD6" s="190"/>
      <c r="AE6" s="190"/>
      <c r="AF6" s="190"/>
      <c r="AG6" s="190"/>
      <c r="AH6" s="190"/>
      <c r="AI6" s="190"/>
      <c r="AJ6" s="1"/>
      <c r="AK6" s="1"/>
      <c r="AL6" s="184"/>
      <c r="AM6" s="184"/>
      <c r="AN6" s="184"/>
      <c r="AO6" s="184"/>
      <c r="AP6" s="184"/>
      <c r="AQ6" s="184"/>
      <c r="AR6" s="184"/>
      <c r="AS6" s="1"/>
      <c r="AT6" s="1"/>
      <c r="AU6" s="184"/>
      <c r="AV6" s="184"/>
      <c r="AW6" s="184"/>
      <c r="AX6" s="184"/>
      <c r="AY6" s="184"/>
      <c r="AZ6" s="184"/>
      <c r="BA6" s="184"/>
      <c r="BB6" s="1"/>
    </row>
    <row r="7" spans="1:54" x14ac:dyDescent="0.25">
      <c r="A7" s="57"/>
      <c r="B7" s="57"/>
      <c r="C7" s="57"/>
      <c r="D7" s="57"/>
      <c r="E7" s="57"/>
      <c r="F7" s="57"/>
      <c r="G7" s="57"/>
      <c r="H7" s="57"/>
      <c r="I7" s="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0" customHeight="1" x14ac:dyDescent="0.25">
      <c r="A8" s="57"/>
      <c r="B8" s="132" t="s">
        <v>129</v>
      </c>
      <c r="C8" s="133"/>
      <c r="D8" s="133"/>
      <c r="E8" s="133"/>
      <c r="F8" s="133"/>
      <c r="G8" s="133"/>
      <c r="H8" s="134"/>
      <c r="I8" s="57"/>
      <c r="J8" s="1"/>
      <c r="K8" s="185" t="s">
        <v>80</v>
      </c>
      <c r="L8" s="186"/>
      <c r="M8" s="186"/>
      <c r="N8" s="186"/>
      <c r="O8" s="186"/>
      <c r="P8" s="186"/>
      <c r="Q8" s="187"/>
      <c r="R8" s="1"/>
      <c r="S8" s="1"/>
      <c r="T8" s="185" t="s">
        <v>117</v>
      </c>
      <c r="U8" s="186"/>
      <c r="V8" s="186"/>
      <c r="W8" s="186"/>
      <c r="X8" s="186"/>
      <c r="Y8" s="186"/>
      <c r="Z8" s="187"/>
      <c r="AA8" s="1"/>
      <c r="AB8" s="1"/>
      <c r="AC8" s="185" t="s">
        <v>121</v>
      </c>
      <c r="AD8" s="186"/>
      <c r="AE8" s="186"/>
      <c r="AF8" s="186"/>
      <c r="AG8" s="186"/>
      <c r="AH8" s="186"/>
      <c r="AI8" s="187"/>
      <c r="AJ8" s="1"/>
      <c r="AK8" s="1"/>
      <c r="AL8" s="185" t="s">
        <v>122</v>
      </c>
      <c r="AM8" s="186"/>
      <c r="AN8" s="186"/>
      <c r="AO8" s="186"/>
      <c r="AP8" s="186"/>
      <c r="AQ8" s="186"/>
      <c r="AR8" s="187"/>
      <c r="AS8" s="1"/>
      <c r="AT8" s="1"/>
      <c r="AU8" s="185" t="s">
        <v>199</v>
      </c>
      <c r="AV8" s="186"/>
      <c r="AW8" s="186"/>
      <c r="AX8" s="186"/>
      <c r="AY8" s="186"/>
      <c r="AZ8" s="186"/>
      <c r="BA8" s="187"/>
      <c r="BB8" s="1"/>
    </row>
    <row r="9" spans="1:54" x14ac:dyDescent="0.25">
      <c r="A9" s="57"/>
      <c r="B9" s="191" t="s">
        <v>127</v>
      </c>
      <c r="C9" s="192"/>
      <c r="D9" s="192"/>
      <c r="E9" s="192"/>
      <c r="F9" s="193"/>
      <c r="G9" s="58">
        <f>AZ11</f>
        <v>-66888</v>
      </c>
      <c r="H9" s="59" t="s">
        <v>4</v>
      </c>
      <c r="I9" s="57"/>
      <c r="J9" s="1"/>
      <c r="K9" s="142" t="s">
        <v>68</v>
      </c>
      <c r="L9" s="143"/>
      <c r="M9" s="143"/>
      <c r="N9" s="143"/>
      <c r="O9" s="144"/>
      <c r="P9" s="23">
        <v>1826181</v>
      </c>
      <c r="Q9" s="7" t="s">
        <v>4</v>
      </c>
      <c r="R9" s="1"/>
      <c r="S9" s="1"/>
      <c r="T9" s="31" t="s">
        <v>170</v>
      </c>
      <c r="U9" s="32"/>
      <c r="V9" s="32"/>
      <c r="W9" s="32"/>
      <c r="X9" s="33"/>
      <c r="Y9" s="23">
        <v>1982320</v>
      </c>
      <c r="Z9" s="7" t="s">
        <v>4</v>
      </c>
      <c r="AA9" s="1"/>
      <c r="AB9" s="1"/>
      <c r="AC9" s="31" t="s">
        <v>180</v>
      </c>
      <c r="AD9" s="32"/>
      <c r="AE9" s="32"/>
      <c r="AF9" s="32"/>
      <c r="AG9" s="33"/>
      <c r="AH9" s="23">
        <v>1669976</v>
      </c>
      <c r="AI9" s="7" t="s">
        <v>4</v>
      </c>
      <c r="AJ9" s="1"/>
      <c r="AK9" s="1"/>
      <c r="AL9" s="31" t="s">
        <v>188</v>
      </c>
      <c r="AM9" s="32"/>
      <c r="AN9" s="32"/>
      <c r="AO9" s="32"/>
      <c r="AP9" s="33"/>
      <c r="AQ9" s="23">
        <v>1515464</v>
      </c>
      <c r="AR9" s="7" t="s">
        <v>4</v>
      </c>
      <c r="AS9" s="1"/>
      <c r="AT9" s="1"/>
      <c r="AU9" s="31" t="s">
        <v>200</v>
      </c>
      <c r="AV9" s="32"/>
      <c r="AW9" s="32"/>
      <c r="AX9" s="32"/>
      <c r="AY9" s="33"/>
      <c r="AZ9" s="23">
        <v>1460935</v>
      </c>
      <c r="BA9" s="7" t="s">
        <v>4</v>
      </c>
      <c r="BB9" s="1"/>
    </row>
    <row r="10" spans="1:54" x14ac:dyDescent="0.25">
      <c r="A10" s="57"/>
      <c r="B10" s="191" t="s">
        <v>128</v>
      </c>
      <c r="C10" s="192"/>
      <c r="D10" s="192"/>
      <c r="E10" s="192"/>
      <c r="F10" s="193"/>
      <c r="G10" s="58">
        <f>AQ11</f>
        <v>-168536</v>
      </c>
      <c r="H10" s="59" t="s">
        <v>4</v>
      </c>
      <c r="I10" s="57"/>
      <c r="J10" s="1"/>
      <c r="K10" s="142" t="s">
        <v>69</v>
      </c>
      <c r="L10" s="143"/>
      <c r="M10" s="143"/>
      <c r="N10" s="143"/>
      <c r="O10" s="144"/>
      <c r="P10" s="23">
        <v>1670950</v>
      </c>
      <c r="Q10" s="7" t="s">
        <v>4</v>
      </c>
      <c r="R10" s="1"/>
      <c r="S10" s="1"/>
      <c r="T10" s="31" t="s">
        <v>171</v>
      </c>
      <c r="U10" s="32"/>
      <c r="V10" s="32"/>
      <c r="W10" s="32"/>
      <c r="X10" s="33"/>
      <c r="Y10" s="23">
        <v>1670450</v>
      </c>
      <c r="Z10" s="7" t="s">
        <v>4</v>
      </c>
      <c r="AA10" s="1"/>
      <c r="AB10" s="1"/>
      <c r="AC10" s="31" t="s">
        <v>181</v>
      </c>
      <c r="AD10" s="32"/>
      <c r="AE10" s="32"/>
      <c r="AF10" s="32"/>
      <c r="AG10" s="33"/>
      <c r="AH10" s="23">
        <v>1745250</v>
      </c>
      <c r="AI10" s="7" t="s">
        <v>4</v>
      </c>
      <c r="AJ10" s="1"/>
      <c r="AK10" s="1"/>
      <c r="AL10" s="31" t="s">
        <v>189</v>
      </c>
      <c r="AM10" s="32"/>
      <c r="AN10" s="32"/>
      <c r="AO10" s="32"/>
      <c r="AP10" s="33"/>
      <c r="AQ10" s="23">
        <v>1684000</v>
      </c>
      <c r="AR10" s="7" t="s">
        <v>4</v>
      </c>
      <c r="AS10" s="1"/>
      <c r="AT10" s="1"/>
      <c r="AU10" s="31" t="s">
        <v>201</v>
      </c>
      <c r="AV10" s="32"/>
      <c r="AW10" s="32"/>
      <c r="AX10" s="32"/>
      <c r="AY10" s="33"/>
      <c r="AZ10" s="23">
        <v>1527823</v>
      </c>
      <c r="BA10" s="7" t="s">
        <v>4</v>
      </c>
      <c r="BB10" s="1"/>
    </row>
    <row r="11" spans="1:54" x14ac:dyDescent="0.25">
      <c r="A11" s="57"/>
      <c r="B11" s="191" t="s">
        <v>126</v>
      </c>
      <c r="C11" s="192"/>
      <c r="D11" s="192"/>
      <c r="E11" s="192"/>
      <c r="F11" s="193"/>
      <c r="G11" s="58">
        <f>AH11</f>
        <v>-75274</v>
      </c>
      <c r="H11" s="59" t="s">
        <v>4</v>
      </c>
      <c r="I11" s="57"/>
      <c r="J11" s="1"/>
      <c r="K11" s="138" t="s">
        <v>70</v>
      </c>
      <c r="L11" s="139"/>
      <c r="M11" s="139"/>
      <c r="N11" s="139"/>
      <c r="O11" s="140"/>
      <c r="P11" s="22">
        <f>P9-P10</f>
        <v>155231</v>
      </c>
      <c r="Q11" s="11" t="s">
        <v>4</v>
      </c>
      <c r="R11" s="1"/>
      <c r="S11" s="1"/>
      <c r="T11" s="28" t="s">
        <v>125</v>
      </c>
      <c r="U11" s="29"/>
      <c r="V11" s="29"/>
      <c r="W11" s="29"/>
      <c r="X11" s="30"/>
      <c r="Y11" s="22">
        <f>Y9-Y10</f>
        <v>311870</v>
      </c>
      <c r="Z11" s="11" t="s">
        <v>4</v>
      </c>
      <c r="AA11" s="1"/>
      <c r="AB11" s="1"/>
      <c r="AC11" s="28" t="s">
        <v>126</v>
      </c>
      <c r="AD11" s="29"/>
      <c r="AE11" s="29"/>
      <c r="AF11" s="29"/>
      <c r="AG11" s="30"/>
      <c r="AH11" s="22">
        <f>AH9-AH10</f>
        <v>-75274</v>
      </c>
      <c r="AI11" s="11" t="s">
        <v>4</v>
      </c>
      <c r="AJ11" s="1"/>
      <c r="AK11" s="1"/>
      <c r="AL11" s="28" t="s">
        <v>128</v>
      </c>
      <c r="AM11" s="29"/>
      <c r="AN11" s="29"/>
      <c r="AO11" s="29"/>
      <c r="AP11" s="30"/>
      <c r="AQ11" s="22">
        <f>AQ9-AQ10</f>
        <v>-168536</v>
      </c>
      <c r="AR11" s="11" t="s">
        <v>4</v>
      </c>
      <c r="AS11" s="1"/>
      <c r="AT11" s="1"/>
      <c r="AU11" s="28" t="s">
        <v>127</v>
      </c>
      <c r="AV11" s="29"/>
      <c r="AW11" s="29"/>
      <c r="AX11" s="29"/>
      <c r="AY11" s="30"/>
      <c r="AZ11" s="22">
        <f>AZ9-AZ10</f>
        <v>-66888</v>
      </c>
      <c r="BA11" s="11" t="s">
        <v>4</v>
      </c>
      <c r="BB11" s="1"/>
    </row>
    <row r="12" spans="1:54" x14ac:dyDescent="0.25">
      <c r="A12" s="57"/>
      <c r="B12" s="191" t="s">
        <v>125</v>
      </c>
      <c r="C12" s="192"/>
      <c r="D12" s="192"/>
      <c r="E12" s="192"/>
      <c r="F12" s="193"/>
      <c r="G12" s="58">
        <f>Y11</f>
        <v>311870</v>
      </c>
      <c r="H12" s="59" t="s">
        <v>4</v>
      </c>
      <c r="I12" s="57"/>
      <c r="J12" s="1"/>
      <c r="K12" s="14"/>
      <c r="L12" s="14"/>
      <c r="M12" s="14"/>
      <c r="N12" s="14"/>
      <c r="O12" s="14"/>
      <c r="P12" s="14"/>
      <c r="Q12" s="14"/>
      <c r="R12" s="1"/>
      <c r="S12" s="1"/>
      <c r="T12" s="14"/>
      <c r="U12" s="14"/>
      <c r="V12" s="14"/>
      <c r="W12" s="14"/>
      <c r="X12" s="14"/>
      <c r="Y12" s="14"/>
      <c r="Z12" s="14"/>
      <c r="AA12" s="1"/>
      <c r="AB12" s="1"/>
      <c r="AC12" s="14"/>
      <c r="AD12" s="14"/>
      <c r="AE12" s="14"/>
      <c r="AF12" s="14"/>
      <c r="AG12" s="14"/>
      <c r="AH12" s="14"/>
      <c r="AI12" s="14"/>
      <c r="AJ12" s="1"/>
      <c r="AK12" s="1"/>
      <c r="AL12" s="14"/>
      <c r="AM12" s="14"/>
      <c r="AN12" s="14"/>
      <c r="AO12" s="14"/>
      <c r="AP12" s="14"/>
      <c r="AQ12" s="14"/>
      <c r="AR12" s="14"/>
      <c r="AS12" s="1"/>
      <c r="AT12" s="1"/>
      <c r="AU12" s="14"/>
      <c r="AV12" s="14"/>
      <c r="AW12" s="14"/>
      <c r="AX12" s="14"/>
      <c r="AY12" s="14"/>
      <c r="AZ12" s="14"/>
      <c r="BA12" s="14"/>
      <c r="BB12" s="1"/>
    </row>
    <row r="13" spans="1:54" x14ac:dyDescent="0.25">
      <c r="A13" s="57"/>
      <c r="B13" s="191" t="s">
        <v>70</v>
      </c>
      <c r="C13" s="192"/>
      <c r="D13" s="192"/>
      <c r="E13" s="192"/>
      <c r="F13" s="193"/>
      <c r="G13" s="58">
        <f>P11</f>
        <v>155231</v>
      </c>
      <c r="H13" s="59" t="s">
        <v>4</v>
      </c>
      <c r="I13" s="57"/>
      <c r="J13" s="1"/>
      <c r="K13" s="14"/>
      <c r="L13" s="14"/>
      <c r="M13" s="14"/>
      <c r="N13" s="14"/>
      <c r="O13" s="14"/>
      <c r="P13" s="14"/>
      <c r="Q13" s="14"/>
      <c r="R13" s="1"/>
      <c r="S13" s="1"/>
      <c r="T13" s="14"/>
      <c r="U13" s="14"/>
      <c r="V13" s="14"/>
      <c r="W13" s="14"/>
      <c r="X13" s="14"/>
      <c r="Y13" s="14"/>
      <c r="Z13" s="14"/>
      <c r="AA13" s="1"/>
      <c r="AB13" s="1"/>
      <c r="AC13" s="14"/>
      <c r="AD13" s="14"/>
      <c r="AE13" s="14"/>
      <c r="AF13" s="14"/>
      <c r="AG13" s="14"/>
      <c r="AH13" s="14"/>
      <c r="AI13" s="14"/>
      <c r="AJ13" s="1"/>
      <c r="AK13" s="1"/>
      <c r="AL13" s="14"/>
      <c r="AM13" s="14"/>
      <c r="AN13" s="14"/>
      <c r="AO13" s="14"/>
      <c r="AP13" s="14"/>
      <c r="AQ13" s="14"/>
      <c r="AR13" s="14"/>
      <c r="AS13" s="1"/>
      <c r="AT13" s="1"/>
      <c r="AU13" s="14"/>
      <c r="AV13" s="14"/>
      <c r="AW13" s="14"/>
      <c r="AX13" s="14"/>
      <c r="AY13" s="14"/>
      <c r="AZ13" s="14"/>
      <c r="BA13" s="14"/>
      <c r="BB13" s="1"/>
    </row>
    <row r="14" spans="1:54" ht="15" customHeight="1" x14ac:dyDescent="0.25">
      <c r="A14" s="57"/>
      <c r="B14" s="138" t="s">
        <v>230</v>
      </c>
      <c r="C14" s="139"/>
      <c r="D14" s="139"/>
      <c r="E14" s="139"/>
      <c r="F14" s="140"/>
      <c r="G14" s="22">
        <f>SUM(G9:G13)</f>
        <v>156403</v>
      </c>
      <c r="H14" s="11" t="s">
        <v>4</v>
      </c>
      <c r="I14" s="57"/>
      <c r="J14" s="1"/>
      <c r="K14" s="185" t="s">
        <v>71</v>
      </c>
      <c r="L14" s="186"/>
      <c r="M14" s="186"/>
      <c r="N14" s="186"/>
      <c r="O14" s="186"/>
      <c r="P14" s="186"/>
      <c r="Q14" s="187"/>
      <c r="R14" s="1"/>
      <c r="S14" s="1"/>
      <c r="T14" s="185" t="s">
        <v>118</v>
      </c>
      <c r="U14" s="186"/>
      <c r="V14" s="186"/>
      <c r="W14" s="186"/>
      <c r="X14" s="186"/>
      <c r="Y14" s="38"/>
      <c r="Z14" s="39"/>
      <c r="AA14" s="1"/>
      <c r="AB14" s="1"/>
      <c r="AC14" s="185" t="s">
        <v>182</v>
      </c>
      <c r="AD14" s="186"/>
      <c r="AE14" s="186"/>
      <c r="AF14" s="186"/>
      <c r="AG14" s="186"/>
      <c r="AH14" s="186"/>
      <c r="AI14" s="187"/>
      <c r="AJ14" s="1"/>
      <c r="AK14" s="1"/>
      <c r="AL14" s="185" t="s">
        <v>190</v>
      </c>
      <c r="AM14" s="186"/>
      <c r="AN14" s="186"/>
      <c r="AO14" s="186"/>
      <c r="AP14" s="186"/>
      <c r="AQ14" s="186"/>
      <c r="AR14" s="187"/>
      <c r="AS14" s="1"/>
      <c r="AT14" s="1"/>
      <c r="AU14" s="185" t="s">
        <v>202</v>
      </c>
      <c r="AV14" s="186"/>
      <c r="AW14" s="186"/>
      <c r="AX14" s="186"/>
      <c r="AY14" s="186"/>
      <c r="AZ14" s="186"/>
      <c r="BA14" s="187"/>
      <c r="BB14" s="1"/>
    </row>
    <row r="15" spans="1:54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1"/>
      <c r="K15" s="142" t="s">
        <v>72</v>
      </c>
      <c r="L15" s="143"/>
      <c r="M15" s="143"/>
      <c r="N15" s="143"/>
      <c r="O15" s="144"/>
      <c r="P15" s="23">
        <v>-51741</v>
      </c>
      <c r="Q15" s="7" t="s">
        <v>4</v>
      </c>
      <c r="R15" s="1"/>
      <c r="S15" s="1"/>
      <c r="T15" s="31" t="s">
        <v>172</v>
      </c>
      <c r="U15" s="32"/>
      <c r="V15" s="32"/>
      <c r="W15" s="32"/>
      <c r="X15" s="33"/>
      <c r="Y15" s="23">
        <v>-5445</v>
      </c>
      <c r="Z15" s="7" t="s">
        <v>4</v>
      </c>
      <c r="AA15" s="1"/>
      <c r="AB15" s="1"/>
      <c r="AC15" s="31" t="s">
        <v>72</v>
      </c>
      <c r="AD15" s="32"/>
      <c r="AE15" s="32"/>
      <c r="AF15" s="32"/>
      <c r="AG15" s="33"/>
      <c r="AH15" s="23">
        <v>-43429</v>
      </c>
      <c r="AI15" s="7" t="s">
        <v>4</v>
      </c>
      <c r="AJ15" s="1"/>
      <c r="AK15" s="1"/>
      <c r="AL15" s="31" t="s">
        <v>191</v>
      </c>
      <c r="AM15" s="32"/>
      <c r="AN15" s="32"/>
      <c r="AO15" s="32"/>
      <c r="AP15" s="33"/>
      <c r="AQ15" s="23">
        <v>-65749</v>
      </c>
      <c r="AR15" s="7" t="s">
        <v>4</v>
      </c>
      <c r="AS15" s="1"/>
      <c r="AT15" s="1"/>
      <c r="AU15" s="31" t="s">
        <v>203</v>
      </c>
      <c r="AV15" s="32"/>
      <c r="AW15" s="32"/>
      <c r="AX15" s="32"/>
      <c r="AY15" s="33"/>
      <c r="AZ15" s="23">
        <v>-43572</v>
      </c>
      <c r="BA15" s="7" t="s">
        <v>4</v>
      </c>
      <c r="BB15" s="1"/>
    </row>
    <row r="16" spans="1:54" x14ac:dyDescent="0.25">
      <c r="A16" s="57"/>
      <c r="B16" s="149" t="s">
        <v>132</v>
      </c>
      <c r="C16" s="150"/>
      <c r="D16" s="150"/>
      <c r="E16" s="150"/>
      <c r="F16" s="151"/>
      <c r="G16" s="60"/>
      <c r="H16" s="61"/>
      <c r="I16" s="57"/>
      <c r="J16" s="1"/>
      <c r="K16" s="142" t="s">
        <v>73</v>
      </c>
      <c r="L16" s="143"/>
      <c r="M16" s="143"/>
      <c r="N16" s="143"/>
      <c r="O16" s="144"/>
      <c r="P16" s="23">
        <v>0</v>
      </c>
      <c r="Q16" s="7" t="s">
        <v>4</v>
      </c>
      <c r="R16" s="1"/>
      <c r="S16" s="1"/>
      <c r="T16" s="31" t="s">
        <v>173</v>
      </c>
      <c r="U16" s="32"/>
      <c r="V16" s="32"/>
      <c r="W16" s="32"/>
      <c r="X16" s="33"/>
      <c r="Y16" s="23">
        <v>0</v>
      </c>
      <c r="Z16" s="7" t="s">
        <v>4</v>
      </c>
      <c r="AA16" s="1"/>
      <c r="AB16" s="1"/>
      <c r="AC16" s="31" t="s">
        <v>183</v>
      </c>
      <c r="AD16" s="32"/>
      <c r="AE16" s="32"/>
      <c r="AF16" s="32"/>
      <c r="AG16" s="33"/>
      <c r="AH16" s="23">
        <v>-39000</v>
      </c>
      <c r="AI16" s="7" t="s">
        <v>4</v>
      </c>
      <c r="AJ16" s="1"/>
      <c r="AK16" s="1"/>
      <c r="AL16" s="31" t="s">
        <v>192</v>
      </c>
      <c r="AM16" s="32"/>
      <c r="AN16" s="32"/>
      <c r="AO16" s="32"/>
      <c r="AP16" s="33"/>
      <c r="AQ16" s="23">
        <v>-80000</v>
      </c>
      <c r="AR16" s="7" t="s">
        <v>4</v>
      </c>
      <c r="AS16" s="1"/>
      <c r="AT16" s="1"/>
      <c r="AU16" s="31" t="s">
        <v>204</v>
      </c>
      <c r="AV16" s="32"/>
      <c r="AW16" s="32"/>
      <c r="AX16" s="32"/>
      <c r="AY16" s="33"/>
      <c r="AZ16" s="23">
        <v>-90000</v>
      </c>
      <c r="BA16" s="7" t="s">
        <v>4</v>
      </c>
      <c r="BB16" s="1"/>
    </row>
    <row r="17" spans="1:54" x14ac:dyDescent="0.25">
      <c r="A17" s="57"/>
      <c r="B17" s="191" t="s">
        <v>133</v>
      </c>
      <c r="C17" s="192"/>
      <c r="D17" s="192"/>
      <c r="E17" s="192"/>
      <c r="F17" s="193"/>
      <c r="G17" s="58">
        <f>AZ17</f>
        <v>46428</v>
      </c>
      <c r="H17" s="59" t="s">
        <v>4</v>
      </c>
      <c r="I17" s="57"/>
      <c r="J17" s="1"/>
      <c r="K17" s="138" t="s">
        <v>74</v>
      </c>
      <c r="L17" s="139"/>
      <c r="M17" s="139"/>
      <c r="N17" s="139"/>
      <c r="O17" s="140"/>
      <c r="P17" s="22">
        <f>P15-P16</f>
        <v>-51741</v>
      </c>
      <c r="Q17" s="11" t="s">
        <v>4</v>
      </c>
      <c r="R17" s="1"/>
      <c r="S17" s="1"/>
      <c r="T17" s="28" t="s">
        <v>74</v>
      </c>
      <c r="U17" s="29"/>
      <c r="V17" s="29"/>
      <c r="W17" s="29"/>
      <c r="X17" s="30"/>
      <c r="Y17" s="22">
        <f>Y15-Y16</f>
        <v>-5445</v>
      </c>
      <c r="Z17" s="11" t="s">
        <v>4</v>
      </c>
      <c r="AA17" s="1"/>
      <c r="AB17" s="1"/>
      <c r="AC17" s="28" t="s">
        <v>130</v>
      </c>
      <c r="AD17" s="29"/>
      <c r="AE17" s="29"/>
      <c r="AF17" s="29"/>
      <c r="AG17" s="30"/>
      <c r="AH17" s="22">
        <f>AH15-AH16</f>
        <v>-4429</v>
      </c>
      <c r="AI17" s="11" t="s">
        <v>4</v>
      </c>
      <c r="AJ17" s="1"/>
      <c r="AK17" s="1"/>
      <c r="AL17" s="28" t="s">
        <v>74</v>
      </c>
      <c r="AM17" s="29"/>
      <c r="AN17" s="29"/>
      <c r="AO17" s="29"/>
      <c r="AP17" s="30"/>
      <c r="AQ17" s="22">
        <f>AQ15-AQ16</f>
        <v>14251</v>
      </c>
      <c r="AR17" s="11" t="s">
        <v>4</v>
      </c>
      <c r="AS17" s="1"/>
      <c r="AT17" s="1"/>
      <c r="AU17" s="28" t="s">
        <v>133</v>
      </c>
      <c r="AV17" s="29"/>
      <c r="AW17" s="29"/>
      <c r="AX17" s="29"/>
      <c r="AY17" s="30"/>
      <c r="AZ17" s="22">
        <f>AZ15-AZ16</f>
        <v>46428</v>
      </c>
      <c r="BA17" s="11" t="s">
        <v>4</v>
      </c>
      <c r="BB17" s="1"/>
    </row>
    <row r="18" spans="1:54" x14ac:dyDescent="0.25">
      <c r="A18" s="57"/>
      <c r="B18" s="191" t="s">
        <v>134</v>
      </c>
      <c r="C18" s="192"/>
      <c r="D18" s="192"/>
      <c r="E18" s="192"/>
      <c r="F18" s="193"/>
      <c r="G18" s="58">
        <f>AQ17</f>
        <v>14251</v>
      </c>
      <c r="H18" s="59" t="s">
        <v>4</v>
      </c>
      <c r="I18" s="57"/>
      <c r="J18" s="1"/>
      <c r="K18" s="14"/>
      <c r="L18" s="14"/>
      <c r="M18" s="14"/>
      <c r="N18" s="14"/>
      <c r="O18" s="14"/>
      <c r="P18" s="14"/>
      <c r="Q18" s="14"/>
      <c r="R18" s="1"/>
      <c r="S18" s="1"/>
      <c r="T18" s="14"/>
      <c r="U18" s="14"/>
      <c r="V18" s="14"/>
      <c r="W18" s="14"/>
      <c r="X18" s="14"/>
      <c r="Y18" s="14"/>
      <c r="Z18" s="14"/>
      <c r="AA18" s="1"/>
      <c r="AB18" s="1"/>
      <c r="AC18" s="14"/>
      <c r="AD18" s="14"/>
      <c r="AE18" s="14"/>
      <c r="AF18" s="14"/>
      <c r="AG18" s="14"/>
      <c r="AH18" s="14"/>
      <c r="AI18" s="14"/>
      <c r="AJ18" s="1"/>
      <c r="AK18" s="1"/>
      <c r="AL18" s="14"/>
      <c r="AM18" s="14"/>
      <c r="AN18" s="14"/>
      <c r="AO18" s="14"/>
      <c r="AP18" s="14"/>
      <c r="AQ18" s="14"/>
      <c r="AR18" s="14"/>
      <c r="AS18" s="1"/>
      <c r="AT18" s="1"/>
      <c r="AU18" s="14"/>
      <c r="AV18" s="14"/>
      <c r="AW18" s="14"/>
      <c r="AX18" s="14"/>
      <c r="AY18" s="14"/>
      <c r="AZ18" s="14"/>
      <c r="BA18" s="14"/>
      <c r="BB18" s="1"/>
    </row>
    <row r="19" spans="1:54" x14ac:dyDescent="0.25">
      <c r="A19" s="57"/>
      <c r="B19" s="191" t="s">
        <v>130</v>
      </c>
      <c r="C19" s="192"/>
      <c r="D19" s="192"/>
      <c r="E19" s="192"/>
      <c r="F19" s="193"/>
      <c r="G19" s="58">
        <f>AH17</f>
        <v>-4429</v>
      </c>
      <c r="H19" s="59" t="s">
        <v>4</v>
      </c>
      <c r="I19" s="57"/>
      <c r="J19" s="1"/>
      <c r="K19" s="14"/>
      <c r="L19" s="14"/>
      <c r="M19" s="14"/>
      <c r="N19" s="14"/>
      <c r="O19" s="14"/>
      <c r="P19" s="14"/>
      <c r="Q19" s="14"/>
      <c r="R19" s="1"/>
      <c r="S19" s="1"/>
      <c r="T19" s="14"/>
      <c r="U19" s="14"/>
      <c r="V19" s="14"/>
      <c r="W19" s="14"/>
      <c r="X19" s="14"/>
      <c r="Y19" s="14"/>
      <c r="Z19" s="14"/>
      <c r="AA19" s="1"/>
      <c r="AB19" s="1"/>
      <c r="AC19" s="14"/>
      <c r="AD19" s="14"/>
      <c r="AE19" s="14"/>
      <c r="AF19" s="14"/>
      <c r="AG19" s="14"/>
      <c r="AH19" s="14"/>
      <c r="AI19" s="14"/>
      <c r="AJ19" s="1"/>
      <c r="AK19" s="1"/>
      <c r="AL19" s="14"/>
      <c r="AM19" s="14"/>
      <c r="AN19" s="14"/>
      <c r="AO19" s="14"/>
      <c r="AP19" s="14"/>
      <c r="AQ19" s="14"/>
      <c r="AR19" s="14"/>
      <c r="AS19" s="1"/>
      <c r="AT19" s="1"/>
      <c r="AU19" s="14"/>
      <c r="AV19" s="14"/>
      <c r="AW19" s="14"/>
      <c r="AX19" s="14"/>
      <c r="AY19" s="14"/>
      <c r="AZ19" s="14"/>
      <c r="BA19" s="14"/>
      <c r="BB19" s="1"/>
    </row>
    <row r="20" spans="1:54" ht="15" customHeight="1" x14ac:dyDescent="0.25">
      <c r="A20" s="57"/>
      <c r="B20" s="191" t="s">
        <v>131</v>
      </c>
      <c r="C20" s="192"/>
      <c r="D20" s="192"/>
      <c r="E20" s="192"/>
      <c r="F20" s="193"/>
      <c r="G20" s="58">
        <f>Y17</f>
        <v>-5445</v>
      </c>
      <c r="H20" s="59" t="s">
        <v>4</v>
      </c>
      <c r="I20" s="57"/>
      <c r="J20" s="1"/>
      <c r="K20" s="185" t="s">
        <v>81</v>
      </c>
      <c r="L20" s="186"/>
      <c r="M20" s="186"/>
      <c r="N20" s="186"/>
      <c r="O20" s="186"/>
      <c r="P20" s="186"/>
      <c r="Q20" s="187"/>
      <c r="R20" s="1"/>
      <c r="S20" s="1"/>
      <c r="T20" s="41" t="s">
        <v>174</v>
      </c>
      <c r="U20" s="42"/>
      <c r="V20" s="42"/>
      <c r="W20" s="42"/>
      <c r="X20" s="42"/>
      <c r="Y20" s="38"/>
      <c r="Z20" s="39"/>
      <c r="AA20" s="1"/>
      <c r="AB20" s="1"/>
      <c r="AC20" s="185" t="s">
        <v>184</v>
      </c>
      <c r="AD20" s="186"/>
      <c r="AE20" s="186"/>
      <c r="AF20" s="186"/>
      <c r="AG20" s="186"/>
      <c r="AH20" s="186"/>
      <c r="AI20" s="187"/>
      <c r="AJ20" s="1"/>
      <c r="AK20" s="1"/>
      <c r="AL20" s="185" t="s">
        <v>193</v>
      </c>
      <c r="AM20" s="186"/>
      <c r="AN20" s="186"/>
      <c r="AO20" s="186"/>
      <c r="AP20" s="186"/>
      <c r="AQ20" s="186"/>
      <c r="AR20" s="187"/>
      <c r="AS20" s="1"/>
      <c r="AT20" s="1"/>
      <c r="AU20" s="185" t="s">
        <v>205</v>
      </c>
      <c r="AV20" s="186"/>
      <c r="AW20" s="186"/>
      <c r="AX20" s="186"/>
      <c r="AY20" s="186"/>
      <c r="AZ20" s="186"/>
      <c r="BA20" s="187"/>
      <c r="BB20" s="1"/>
    </row>
    <row r="21" spans="1:54" x14ac:dyDescent="0.25">
      <c r="A21" s="57"/>
      <c r="B21" s="191" t="s">
        <v>74</v>
      </c>
      <c r="C21" s="192"/>
      <c r="D21" s="192"/>
      <c r="E21" s="192"/>
      <c r="F21" s="193"/>
      <c r="G21" s="58">
        <f>P17</f>
        <v>-51741</v>
      </c>
      <c r="H21" s="59" t="s">
        <v>4</v>
      </c>
      <c r="I21" s="57"/>
      <c r="J21" s="1"/>
      <c r="K21" s="142" t="s">
        <v>82</v>
      </c>
      <c r="L21" s="143"/>
      <c r="M21" s="143"/>
      <c r="N21" s="143"/>
      <c r="O21" s="144"/>
      <c r="P21" s="23">
        <v>0</v>
      </c>
      <c r="Q21" s="7" t="s">
        <v>4</v>
      </c>
      <c r="R21" s="1"/>
      <c r="S21" s="1"/>
      <c r="T21" s="31" t="s">
        <v>175</v>
      </c>
      <c r="U21" s="32"/>
      <c r="V21" s="32"/>
      <c r="W21" s="32"/>
      <c r="X21" s="33"/>
      <c r="Y21" s="23">
        <v>0</v>
      </c>
      <c r="Z21" s="7" t="s">
        <v>4</v>
      </c>
      <c r="AA21" s="1"/>
      <c r="AB21" s="1"/>
      <c r="AC21" s="31" t="s">
        <v>82</v>
      </c>
      <c r="AD21" s="32"/>
      <c r="AE21" s="32"/>
      <c r="AF21" s="32"/>
      <c r="AG21" s="33"/>
      <c r="AH21" s="23">
        <v>0</v>
      </c>
      <c r="AI21" s="7" t="s">
        <v>4</v>
      </c>
      <c r="AJ21" s="1"/>
      <c r="AK21" s="1"/>
      <c r="AL21" s="31" t="s">
        <v>194</v>
      </c>
      <c r="AM21" s="32"/>
      <c r="AN21" s="32"/>
      <c r="AO21" s="32"/>
      <c r="AP21" s="33"/>
      <c r="AQ21" s="23">
        <v>0</v>
      </c>
      <c r="AR21" s="7" t="s">
        <v>4</v>
      </c>
      <c r="AS21" s="1"/>
      <c r="AT21" s="1"/>
      <c r="AU21" s="31" t="s">
        <v>206</v>
      </c>
      <c r="AV21" s="32"/>
      <c r="AW21" s="32"/>
      <c r="AX21" s="32"/>
      <c r="AY21" s="33"/>
      <c r="AZ21" s="23">
        <v>0</v>
      </c>
      <c r="BA21" s="7" t="s">
        <v>4</v>
      </c>
      <c r="BB21" s="1"/>
    </row>
    <row r="22" spans="1:54" x14ac:dyDescent="0.25">
      <c r="A22" s="57"/>
      <c r="B22" s="138" t="s">
        <v>229</v>
      </c>
      <c r="C22" s="139"/>
      <c r="D22" s="139"/>
      <c r="E22" s="139"/>
      <c r="F22" s="140"/>
      <c r="G22" s="22">
        <f>SUM(G17:G21)</f>
        <v>-936</v>
      </c>
      <c r="H22" s="11" t="s">
        <v>4</v>
      </c>
      <c r="I22" s="57"/>
      <c r="J22" s="1"/>
      <c r="K22" s="142" t="s">
        <v>84</v>
      </c>
      <c r="L22" s="143"/>
      <c r="M22" s="143"/>
      <c r="N22" s="143"/>
      <c r="O22" s="144"/>
      <c r="P22" s="23">
        <v>0</v>
      </c>
      <c r="Q22" s="7" t="s">
        <v>4</v>
      </c>
      <c r="R22" s="1"/>
      <c r="S22" s="1"/>
      <c r="T22" s="31" t="s">
        <v>176</v>
      </c>
      <c r="U22" s="32"/>
      <c r="V22" s="32"/>
      <c r="W22" s="32"/>
      <c r="X22" s="33"/>
      <c r="Y22" s="23">
        <v>0</v>
      </c>
      <c r="Z22" s="7" t="s">
        <v>4</v>
      </c>
      <c r="AA22" s="1"/>
      <c r="AB22" s="1"/>
      <c r="AC22" s="31" t="s">
        <v>185</v>
      </c>
      <c r="AD22" s="32"/>
      <c r="AE22" s="32"/>
      <c r="AF22" s="32"/>
      <c r="AG22" s="33"/>
      <c r="AH22" s="23">
        <v>0</v>
      </c>
      <c r="AI22" s="7" t="s">
        <v>4</v>
      </c>
      <c r="AJ22" s="1"/>
      <c r="AK22" s="1"/>
      <c r="AL22" s="31" t="s">
        <v>195</v>
      </c>
      <c r="AM22" s="32"/>
      <c r="AN22" s="32"/>
      <c r="AO22" s="32"/>
      <c r="AP22" s="33"/>
      <c r="AQ22" s="23">
        <v>0</v>
      </c>
      <c r="AR22" s="7" t="s">
        <v>4</v>
      </c>
      <c r="AS22" s="1"/>
      <c r="AT22" s="1"/>
      <c r="AU22" s="31" t="s">
        <v>207</v>
      </c>
      <c r="AV22" s="32"/>
      <c r="AW22" s="32"/>
      <c r="AX22" s="32"/>
      <c r="AY22" s="33"/>
      <c r="AZ22" s="23">
        <v>0</v>
      </c>
      <c r="BA22" s="7" t="s">
        <v>4</v>
      </c>
      <c r="BB22" s="1"/>
    </row>
    <row r="23" spans="1:54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1"/>
      <c r="K23" s="138" t="s">
        <v>83</v>
      </c>
      <c r="L23" s="139"/>
      <c r="M23" s="139"/>
      <c r="N23" s="139"/>
      <c r="O23" s="140"/>
      <c r="P23" s="22">
        <f>P21-P22</f>
        <v>0</v>
      </c>
      <c r="Q23" s="11" t="s">
        <v>4</v>
      </c>
      <c r="R23" s="1"/>
      <c r="S23" s="1"/>
      <c r="T23" s="28" t="s">
        <v>137</v>
      </c>
      <c r="U23" s="29"/>
      <c r="V23" s="29"/>
      <c r="W23" s="29"/>
      <c r="X23" s="30"/>
      <c r="Y23" s="22">
        <f>Y21-Y22</f>
        <v>0</v>
      </c>
      <c r="Z23" s="11" t="s">
        <v>4</v>
      </c>
      <c r="AA23" s="1"/>
      <c r="AB23" s="1"/>
      <c r="AC23" s="28" t="s">
        <v>136</v>
      </c>
      <c r="AD23" s="29"/>
      <c r="AE23" s="29"/>
      <c r="AF23" s="29"/>
      <c r="AG23" s="30"/>
      <c r="AH23" s="22">
        <f>AH21-AH22</f>
        <v>0</v>
      </c>
      <c r="AI23" s="11" t="s">
        <v>4</v>
      </c>
      <c r="AJ23" s="1"/>
      <c r="AK23" s="1"/>
      <c r="AL23" s="28" t="s">
        <v>139</v>
      </c>
      <c r="AM23" s="29"/>
      <c r="AN23" s="29"/>
      <c r="AO23" s="29"/>
      <c r="AP23" s="30"/>
      <c r="AQ23" s="22">
        <f>AQ21-AQ22</f>
        <v>0</v>
      </c>
      <c r="AR23" s="11" t="s">
        <v>4</v>
      </c>
      <c r="AS23" s="1"/>
      <c r="AT23" s="1"/>
      <c r="AU23" s="28" t="s">
        <v>138</v>
      </c>
      <c r="AV23" s="29"/>
      <c r="AW23" s="29"/>
      <c r="AX23" s="29"/>
      <c r="AY23" s="30"/>
      <c r="AZ23" s="22">
        <f>AZ21-AZ22</f>
        <v>0</v>
      </c>
      <c r="BA23" s="11" t="s">
        <v>4</v>
      </c>
      <c r="BB23" s="1"/>
    </row>
    <row r="24" spans="1:54" ht="15" customHeight="1" x14ac:dyDescent="0.25">
      <c r="A24" s="57"/>
      <c r="B24" s="132" t="s">
        <v>135</v>
      </c>
      <c r="C24" s="133"/>
      <c r="D24" s="133"/>
      <c r="E24" s="133"/>
      <c r="F24" s="133"/>
      <c r="G24" s="133"/>
      <c r="H24" s="134"/>
      <c r="I24" s="57"/>
      <c r="J24" s="1"/>
      <c r="K24" s="14"/>
      <c r="L24" s="14"/>
      <c r="M24" s="14"/>
      <c r="N24" s="14"/>
      <c r="O24" s="14"/>
      <c r="P24" s="14"/>
      <c r="Q24" s="14"/>
      <c r="R24" s="1"/>
      <c r="S24" s="1"/>
      <c r="T24" s="14"/>
      <c r="U24" s="14"/>
      <c r="V24" s="14"/>
      <c r="W24" s="14"/>
      <c r="X24" s="14"/>
      <c r="Y24" s="14"/>
      <c r="Z24" s="14"/>
      <c r="AA24" s="1"/>
      <c r="AB24" s="1"/>
      <c r="AC24" s="14"/>
      <c r="AD24" s="14"/>
      <c r="AE24" s="14"/>
      <c r="AF24" s="14"/>
      <c r="AG24" s="14"/>
      <c r="AH24" s="14"/>
      <c r="AI24" s="14"/>
      <c r="AJ24" s="1"/>
      <c r="AK24" s="1"/>
      <c r="AL24" s="14"/>
      <c r="AM24" s="14"/>
      <c r="AN24" s="14"/>
      <c r="AO24" s="14"/>
      <c r="AP24" s="14"/>
      <c r="AQ24" s="14"/>
      <c r="AR24" s="14"/>
      <c r="AS24" s="1"/>
      <c r="AT24" s="1"/>
      <c r="AU24" s="14"/>
      <c r="AV24" s="14"/>
      <c r="AW24" s="14"/>
      <c r="AX24" s="14"/>
      <c r="AY24" s="14"/>
      <c r="AZ24" s="14"/>
      <c r="BA24" s="14"/>
      <c r="BB24" s="1"/>
    </row>
    <row r="25" spans="1:54" x14ac:dyDescent="0.25">
      <c r="A25" s="57"/>
      <c r="B25" s="191" t="s">
        <v>138</v>
      </c>
      <c r="C25" s="192"/>
      <c r="D25" s="192"/>
      <c r="E25" s="192"/>
      <c r="F25" s="193"/>
      <c r="G25" s="58">
        <f>AZ23</f>
        <v>0</v>
      </c>
      <c r="H25" s="59" t="s">
        <v>4</v>
      </c>
      <c r="I25" s="57"/>
      <c r="J25" s="1"/>
      <c r="K25" s="14"/>
      <c r="L25" s="14"/>
      <c r="M25" s="14"/>
      <c r="N25" s="14"/>
      <c r="O25" s="14"/>
      <c r="P25" s="14"/>
      <c r="Q25" s="14"/>
      <c r="R25" s="1"/>
      <c r="S25" s="1"/>
      <c r="T25" s="14"/>
      <c r="U25" s="14"/>
      <c r="V25" s="14"/>
      <c r="W25" s="14"/>
      <c r="X25" s="14"/>
      <c r="Y25" s="14"/>
      <c r="Z25" s="14"/>
      <c r="AA25" s="1"/>
      <c r="AB25" s="1"/>
      <c r="AC25" s="14"/>
      <c r="AD25" s="14"/>
      <c r="AE25" s="14"/>
      <c r="AF25" s="14"/>
      <c r="AG25" s="14"/>
      <c r="AH25" s="14"/>
      <c r="AI25" s="14"/>
      <c r="AJ25" s="1"/>
      <c r="AK25" s="1"/>
      <c r="AL25" s="14"/>
      <c r="AM25" s="14"/>
      <c r="AN25" s="14"/>
      <c r="AO25" s="14"/>
      <c r="AP25" s="14"/>
      <c r="AQ25" s="14"/>
      <c r="AR25" s="14"/>
      <c r="AS25" s="1"/>
      <c r="AT25" s="1"/>
      <c r="AU25" s="14"/>
      <c r="AV25" s="14"/>
      <c r="AW25" s="14"/>
      <c r="AX25" s="14"/>
      <c r="AY25" s="14"/>
      <c r="AZ25" s="14"/>
      <c r="BA25" s="14"/>
      <c r="BB25" s="1"/>
    </row>
    <row r="26" spans="1:54" ht="15" customHeight="1" x14ac:dyDescent="0.25">
      <c r="A26" s="57"/>
      <c r="B26" s="191" t="s">
        <v>139</v>
      </c>
      <c r="C26" s="192"/>
      <c r="D26" s="192"/>
      <c r="E26" s="192"/>
      <c r="F26" s="193"/>
      <c r="G26" s="58">
        <f>AQ23</f>
        <v>0</v>
      </c>
      <c r="H26" s="59" t="s">
        <v>4</v>
      </c>
      <c r="I26" s="57"/>
      <c r="J26" s="1"/>
      <c r="K26" s="185" t="s">
        <v>75</v>
      </c>
      <c r="L26" s="186"/>
      <c r="M26" s="186"/>
      <c r="N26" s="186"/>
      <c r="O26" s="186"/>
      <c r="P26" s="186"/>
      <c r="Q26" s="187"/>
      <c r="R26" s="1"/>
      <c r="S26" s="1"/>
      <c r="T26" s="185" t="s">
        <v>142</v>
      </c>
      <c r="U26" s="186"/>
      <c r="V26" s="186"/>
      <c r="W26" s="186"/>
      <c r="X26" s="186"/>
      <c r="Y26" s="38"/>
      <c r="Z26" s="39"/>
      <c r="AA26" s="1"/>
      <c r="AB26" s="1"/>
      <c r="AC26" s="185" t="s">
        <v>141</v>
      </c>
      <c r="AD26" s="186"/>
      <c r="AE26" s="186"/>
      <c r="AF26" s="186"/>
      <c r="AG26" s="186"/>
      <c r="AH26" s="186"/>
      <c r="AI26" s="187"/>
      <c r="AJ26" s="1"/>
      <c r="AK26" s="1"/>
      <c r="AL26" s="185" t="s">
        <v>140</v>
      </c>
      <c r="AM26" s="186"/>
      <c r="AN26" s="186"/>
      <c r="AO26" s="186"/>
      <c r="AP26" s="186"/>
      <c r="AQ26" s="186"/>
      <c r="AR26" s="187"/>
      <c r="AS26" s="1"/>
      <c r="AT26" s="1"/>
      <c r="AU26" s="185" t="s">
        <v>144</v>
      </c>
      <c r="AV26" s="186"/>
      <c r="AW26" s="186"/>
      <c r="AX26" s="186"/>
      <c r="AY26" s="186"/>
      <c r="AZ26" s="186"/>
      <c r="BA26" s="187"/>
      <c r="BB26" s="1"/>
    </row>
    <row r="27" spans="1:54" x14ac:dyDescent="0.25">
      <c r="A27" s="57"/>
      <c r="B27" s="191" t="s">
        <v>136</v>
      </c>
      <c r="C27" s="192"/>
      <c r="D27" s="192"/>
      <c r="E27" s="192"/>
      <c r="F27" s="193"/>
      <c r="G27" s="58">
        <f>AH23</f>
        <v>0</v>
      </c>
      <c r="H27" s="59" t="s">
        <v>4</v>
      </c>
      <c r="I27" s="57"/>
      <c r="J27" s="1"/>
      <c r="K27" s="142" t="s">
        <v>76</v>
      </c>
      <c r="L27" s="143"/>
      <c r="M27" s="143"/>
      <c r="N27" s="143"/>
      <c r="O27" s="144"/>
      <c r="P27" s="23">
        <v>5000</v>
      </c>
      <c r="Q27" s="7" t="s">
        <v>4</v>
      </c>
      <c r="R27" s="1"/>
      <c r="S27" s="1"/>
      <c r="T27" s="31" t="s">
        <v>177</v>
      </c>
      <c r="U27" s="32"/>
      <c r="V27" s="32"/>
      <c r="W27" s="32"/>
      <c r="X27" s="33"/>
      <c r="Y27" s="23">
        <v>21000</v>
      </c>
      <c r="Z27" s="7" t="s">
        <v>4</v>
      </c>
      <c r="AA27" s="1"/>
      <c r="AB27" s="1"/>
      <c r="AC27" s="31" t="s">
        <v>186</v>
      </c>
      <c r="AD27" s="32"/>
      <c r="AE27" s="32"/>
      <c r="AF27" s="32"/>
      <c r="AG27" s="33"/>
      <c r="AH27" s="23">
        <v>4000</v>
      </c>
      <c r="AI27" s="7" t="s">
        <v>4</v>
      </c>
      <c r="AJ27" s="1"/>
      <c r="AK27" s="1"/>
      <c r="AL27" s="31" t="s">
        <v>196</v>
      </c>
      <c r="AM27" s="32"/>
      <c r="AN27" s="32"/>
      <c r="AO27" s="32"/>
      <c r="AP27" s="33"/>
      <c r="AQ27" s="23">
        <v>100000</v>
      </c>
      <c r="AR27" s="7" t="s">
        <v>4</v>
      </c>
      <c r="AS27" s="1"/>
      <c r="AT27" s="1"/>
      <c r="AU27" s="31" t="s">
        <v>208</v>
      </c>
      <c r="AV27" s="32"/>
      <c r="AW27" s="32"/>
      <c r="AX27" s="32"/>
      <c r="AY27" s="33"/>
      <c r="AZ27" s="23">
        <v>10667</v>
      </c>
      <c r="BA27" s="7" t="s">
        <v>4</v>
      </c>
      <c r="BB27" s="1"/>
    </row>
    <row r="28" spans="1:54" x14ac:dyDescent="0.25">
      <c r="A28" s="57"/>
      <c r="B28" s="191" t="s">
        <v>137</v>
      </c>
      <c r="C28" s="192"/>
      <c r="D28" s="192"/>
      <c r="E28" s="192"/>
      <c r="F28" s="193"/>
      <c r="G28" s="58">
        <f>Y23</f>
        <v>0</v>
      </c>
      <c r="H28" s="59" t="s">
        <v>4</v>
      </c>
      <c r="I28" s="57"/>
      <c r="J28" s="1"/>
      <c r="K28" s="142" t="s">
        <v>77</v>
      </c>
      <c r="L28" s="143"/>
      <c r="M28" s="143"/>
      <c r="N28" s="143"/>
      <c r="O28" s="144"/>
      <c r="P28" s="23">
        <v>5000</v>
      </c>
      <c r="Q28" s="7" t="s">
        <v>4</v>
      </c>
      <c r="R28" s="1"/>
      <c r="S28" s="1"/>
      <c r="T28" s="31" t="s">
        <v>178</v>
      </c>
      <c r="U28" s="32"/>
      <c r="V28" s="32"/>
      <c r="W28" s="32"/>
      <c r="X28" s="33"/>
      <c r="Y28" s="23">
        <v>21000</v>
      </c>
      <c r="Z28" s="7" t="s">
        <v>4</v>
      </c>
      <c r="AA28" s="1"/>
      <c r="AB28" s="1"/>
      <c r="AC28" s="31" t="s">
        <v>187</v>
      </c>
      <c r="AD28" s="32"/>
      <c r="AE28" s="32"/>
      <c r="AF28" s="32"/>
      <c r="AG28" s="33"/>
      <c r="AH28" s="23">
        <v>178000</v>
      </c>
      <c r="AI28" s="7" t="s">
        <v>4</v>
      </c>
      <c r="AJ28" s="1"/>
      <c r="AK28" s="1"/>
      <c r="AL28" s="31" t="s">
        <v>197</v>
      </c>
      <c r="AM28" s="32"/>
      <c r="AN28" s="32"/>
      <c r="AO28" s="32"/>
      <c r="AP28" s="33"/>
      <c r="AQ28" s="23">
        <v>206000</v>
      </c>
      <c r="AR28" s="7" t="s">
        <v>4</v>
      </c>
      <c r="AS28" s="1"/>
      <c r="AT28" s="1"/>
      <c r="AU28" s="31" t="s">
        <v>209</v>
      </c>
      <c r="AV28" s="32"/>
      <c r="AW28" s="32"/>
      <c r="AX28" s="32"/>
      <c r="AY28" s="33"/>
      <c r="AZ28" s="23">
        <v>10667</v>
      </c>
      <c r="BA28" s="7" t="s">
        <v>4</v>
      </c>
      <c r="BB28" s="1"/>
    </row>
    <row r="29" spans="1:54" x14ac:dyDescent="0.25">
      <c r="A29" s="57"/>
      <c r="B29" s="191" t="s">
        <v>83</v>
      </c>
      <c r="C29" s="192"/>
      <c r="D29" s="192"/>
      <c r="E29" s="192"/>
      <c r="F29" s="193"/>
      <c r="G29" s="58">
        <f>P23</f>
        <v>0</v>
      </c>
      <c r="H29" s="59" t="s">
        <v>4</v>
      </c>
      <c r="I29" s="57"/>
      <c r="J29" s="1"/>
      <c r="K29" s="142" t="s">
        <v>78</v>
      </c>
      <c r="L29" s="143"/>
      <c r="M29" s="143"/>
      <c r="N29" s="143"/>
      <c r="O29" s="144"/>
      <c r="P29" s="13">
        <f>'Fane 6. Gen. inv. i 2011-2015'!F36</f>
        <v>94456.036666666667</v>
      </c>
      <c r="Q29" s="7" t="s">
        <v>4</v>
      </c>
      <c r="R29" s="1"/>
      <c r="S29" s="1"/>
      <c r="T29" s="31" t="s">
        <v>179</v>
      </c>
      <c r="U29" s="32"/>
      <c r="V29" s="32"/>
      <c r="W29" s="32"/>
      <c r="X29" s="33"/>
      <c r="Y29" s="13">
        <f>'Fane 6. Gen. inv. i 2011-2015'!F31</f>
        <v>49348.606666666667</v>
      </c>
      <c r="Z29" s="7" t="s">
        <v>4</v>
      </c>
      <c r="AA29" s="1"/>
      <c r="AB29" s="1"/>
      <c r="AC29" s="31" t="s">
        <v>78</v>
      </c>
      <c r="AD29" s="32"/>
      <c r="AE29" s="32"/>
      <c r="AF29" s="32"/>
      <c r="AG29" s="33"/>
      <c r="AH29" s="13">
        <f>'Fane 6. Gen. inv. i 2011-2015'!F26</f>
        <v>34123.613333333335</v>
      </c>
      <c r="AI29" s="7" t="s">
        <v>4</v>
      </c>
      <c r="AJ29" s="1"/>
      <c r="AK29" s="1"/>
      <c r="AL29" s="31" t="s">
        <v>198</v>
      </c>
      <c r="AM29" s="32"/>
      <c r="AN29" s="32"/>
      <c r="AO29" s="32"/>
      <c r="AP29" s="33"/>
      <c r="AQ29" s="13">
        <f>'Fane 6. Gen. inv. i 2011-2015'!F20</f>
        <v>109973.43333333333</v>
      </c>
      <c r="AR29" s="7" t="s">
        <v>4</v>
      </c>
      <c r="AS29" s="1"/>
      <c r="AT29" s="1"/>
      <c r="AU29" s="31" t="s">
        <v>210</v>
      </c>
      <c r="AV29" s="32"/>
      <c r="AW29" s="32"/>
      <c r="AX29" s="32"/>
      <c r="AY29" s="33"/>
      <c r="AZ29" s="13">
        <f>'Fane 6. Gen. inv. i 2011-2015'!F14</f>
        <v>1952</v>
      </c>
      <c r="BA29" s="7" t="s">
        <v>4</v>
      </c>
      <c r="BB29" s="1"/>
    </row>
    <row r="30" spans="1:54" x14ac:dyDescent="0.25">
      <c r="A30" s="57"/>
      <c r="B30" s="138" t="s">
        <v>231</v>
      </c>
      <c r="C30" s="139"/>
      <c r="D30" s="139"/>
      <c r="E30" s="139"/>
      <c r="F30" s="140"/>
      <c r="G30" s="22">
        <f>SUM(G25:G29)</f>
        <v>0</v>
      </c>
      <c r="H30" s="11" t="s">
        <v>4</v>
      </c>
      <c r="I30" s="57"/>
      <c r="J30" s="1"/>
      <c r="K30" s="138" t="s">
        <v>75</v>
      </c>
      <c r="L30" s="139"/>
      <c r="M30" s="139"/>
      <c r="N30" s="139"/>
      <c r="O30" s="140"/>
      <c r="P30" s="22">
        <f>P29-P27+P29-P28</f>
        <v>178912.07333333333</v>
      </c>
      <c r="Q30" s="11" t="s">
        <v>4</v>
      </c>
      <c r="R30" s="1"/>
      <c r="S30" s="1"/>
      <c r="T30" s="28" t="s">
        <v>142</v>
      </c>
      <c r="U30" s="29"/>
      <c r="V30" s="29"/>
      <c r="W30" s="29"/>
      <c r="X30" s="30"/>
      <c r="Y30" s="22">
        <f>Y29-Y27+Y29-Y28</f>
        <v>56697.213333333333</v>
      </c>
      <c r="Z30" s="11" t="s">
        <v>4</v>
      </c>
      <c r="AA30" s="1"/>
      <c r="AB30" s="1"/>
      <c r="AC30" s="28" t="s">
        <v>141</v>
      </c>
      <c r="AD30" s="29"/>
      <c r="AE30" s="29"/>
      <c r="AF30" s="29"/>
      <c r="AG30" s="30"/>
      <c r="AH30" s="22">
        <f>AH29-AH27+AH29-AH28</f>
        <v>-113752.77333333333</v>
      </c>
      <c r="AI30" s="11" t="s">
        <v>4</v>
      </c>
      <c r="AJ30" s="1"/>
      <c r="AK30" s="1"/>
      <c r="AL30" s="28" t="s">
        <v>140</v>
      </c>
      <c r="AM30" s="29"/>
      <c r="AN30" s="29"/>
      <c r="AO30" s="29"/>
      <c r="AP30" s="30"/>
      <c r="AQ30" s="22">
        <f>AQ29-AQ27+AQ29-AQ28</f>
        <v>-86053.133333333331</v>
      </c>
      <c r="AR30" s="11" t="s">
        <v>4</v>
      </c>
      <c r="AS30" s="1"/>
      <c r="AT30" s="1"/>
      <c r="AU30" s="28" t="s">
        <v>144</v>
      </c>
      <c r="AV30" s="29"/>
      <c r="AW30" s="29"/>
      <c r="AX30" s="29"/>
      <c r="AY30" s="30"/>
      <c r="AZ30" s="22">
        <f>AZ29-AZ27+AZ29-AZ28</f>
        <v>-17430</v>
      </c>
      <c r="BA30" s="11" t="s">
        <v>4</v>
      </c>
      <c r="BB30" s="1"/>
    </row>
    <row r="31" spans="1:54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 s="57"/>
      <c r="B32" s="132" t="s">
        <v>143</v>
      </c>
      <c r="C32" s="133"/>
      <c r="D32" s="133"/>
      <c r="E32" s="133"/>
      <c r="F32" s="133"/>
      <c r="G32" s="133"/>
      <c r="H32" s="134"/>
      <c r="I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" customHeight="1" x14ac:dyDescent="0.25">
      <c r="A33" s="57"/>
      <c r="B33" s="191" t="s">
        <v>144</v>
      </c>
      <c r="C33" s="192"/>
      <c r="D33" s="192"/>
      <c r="E33" s="192"/>
      <c r="F33" s="193"/>
      <c r="G33" s="62">
        <f>AZ30</f>
        <v>-17430</v>
      </c>
      <c r="H33" s="63" t="s">
        <v>4</v>
      </c>
      <c r="I33" s="57"/>
      <c r="J33" s="1"/>
      <c r="K33" s="132" t="s">
        <v>222</v>
      </c>
      <c r="L33" s="133"/>
      <c r="M33" s="133"/>
      <c r="N33" s="133"/>
      <c r="O33" s="133"/>
      <c r="P33" s="133"/>
      <c r="Q33" s="13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57"/>
      <c r="B34" s="191" t="s">
        <v>140</v>
      </c>
      <c r="C34" s="192"/>
      <c r="D34" s="192"/>
      <c r="E34" s="192"/>
      <c r="F34" s="193"/>
      <c r="G34" s="62">
        <f>AQ30</f>
        <v>-86053.133333333331</v>
      </c>
      <c r="H34" s="63" t="s">
        <v>4</v>
      </c>
      <c r="I34" s="57"/>
      <c r="J34" s="1"/>
      <c r="K34" s="162" t="s">
        <v>223</v>
      </c>
      <c r="L34" s="160"/>
      <c r="M34" s="160"/>
      <c r="N34" s="160"/>
      <c r="O34" s="161"/>
      <c r="P34" s="23">
        <v>15232</v>
      </c>
      <c r="Q34" s="63" t="s">
        <v>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57"/>
      <c r="B35" s="191" t="s">
        <v>141</v>
      </c>
      <c r="C35" s="192"/>
      <c r="D35" s="192"/>
      <c r="E35" s="192"/>
      <c r="F35" s="193"/>
      <c r="G35" s="62">
        <f>AH30</f>
        <v>-113752.77333333333</v>
      </c>
      <c r="H35" s="63" t="s">
        <v>4</v>
      </c>
      <c r="I35" s="57"/>
      <c r="J35" s="1"/>
      <c r="K35" s="162" t="s">
        <v>224</v>
      </c>
      <c r="L35" s="160"/>
      <c r="M35" s="160"/>
      <c r="N35" s="160"/>
      <c r="O35" s="161"/>
      <c r="P35" s="23">
        <v>812</v>
      </c>
      <c r="Q35" s="63" t="s">
        <v>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57"/>
      <c r="B36" s="191" t="s">
        <v>142</v>
      </c>
      <c r="C36" s="192"/>
      <c r="D36" s="192"/>
      <c r="E36" s="192"/>
      <c r="F36" s="193"/>
      <c r="G36" s="58">
        <f>Y30</f>
        <v>56697.213333333333</v>
      </c>
      <c r="H36" s="63" t="s">
        <v>4</v>
      </c>
      <c r="I36" s="57"/>
      <c r="J36" s="1"/>
      <c r="K36" s="64" t="s">
        <v>225</v>
      </c>
      <c r="L36" s="65"/>
      <c r="M36" s="65"/>
      <c r="N36" s="65"/>
      <c r="O36" s="66"/>
      <c r="P36" s="23">
        <v>0</v>
      </c>
      <c r="Q36" s="63" t="s">
        <v>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57"/>
      <c r="B37" s="191" t="s">
        <v>75</v>
      </c>
      <c r="C37" s="192"/>
      <c r="D37" s="192"/>
      <c r="E37" s="192"/>
      <c r="F37" s="193"/>
      <c r="G37" s="62">
        <f>P30</f>
        <v>178912.07333333333</v>
      </c>
      <c r="H37" s="63" t="s">
        <v>4</v>
      </c>
      <c r="I37" s="57"/>
      <c r="J37" s="1"/>
      <c r="K37" s="64" t="s">
        <v>226</v>
      </c>
      <c r="L37" s="65"/>
      <c r="M37" s="65"/>
      <c r="N37" s="65"/>
      <c r="O37" s="66"/>
      <c r="P37" s="23">
        <v>-4468</v>
      </c>
      <c r="Q37" s="63" t="s">
        <v>4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57"/>
      <c r="B38" s="138" t="s">
        <v>232</v>
      </c>
      <c r="C38" s="139"/>
      <c r="D38" s="139"/>
      <c r="E38" s="139"/>
      <c r="F38" s="140"/>
      <c r="G38" s="22">
        <f>SUM(G33:G37)</f>
        <v>18373.379999999976</v>
      </c>
      <c r="H38" s="11" t="s">
        <v>4</v>
      </c>
      <c r="I38" s="57"/>
      <c r="J38" s="1"/>
      <c r="K38" s="64" t="s">
        <v>227</v>
      </c>
      <c r="L38" s="65"/>
      <c r="M38" s="65"/>
      <c r="N38" s="65"/>
      <c r="O38" s="66"/>
      <c r="P38" s="23">
        <v>0</v>
      </c>
      <c r="Q38" s="63" t="s">
        <v>4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1"/>
      <c r="K39" s="162" t="s">
        <v>228</v>
      </c>
      <c r="L39" s="160"/>
      <c r="M39" s="160"/>
      <c r="N39" s="160"/>
      <c r="O39" s="161"/>
      <c r="P39" s="23">
        <v>0</v>
      </c>
      <c r="Q39" s="63" t="s">
        <v>4</v>
      </c>
      <c r="R39" s="1"/>
    </row>
    <row r="40" spans="1:54" x14ac:dyDescent="0.25">
      <c r="A40" s="57"/>
      <c r="B40" s="132" t="s">
        <v>222</v>
      </c>
      <c r="C40" s="133"/>
      <c r="D40" s="133"/>
      <c r="E40" s="133"/>
      <c r="F40" s="133"/>
      <c r="G40" s="133"/>
      <c r="H40" s="134"/>
      <c r="I40" s="57"/>
      <c r="J40" s="1"/>
      <c r="K40" s="149" t="s">
        <v>211</v>
      </c>
      <c r="L40" s="150"/>
      <c r="M40" s="150"/>
      <c r="N40" s="150"/>
      <c r="O40" s="151"/>
      <c r="P40" s="60">
        <f>P35-P34+P37-P36+P39-P38</f>
        <v>-18888</v>
      </c>
      <c r="Q40" s="61" t="s">
        <v>4</v>
      </c>
      <c r="R40" s="1"/>
    </row>
    <row r="41" spans="1:54" x14ac:dyDescent="0.25">
      <c r="A41" s="57"/>
      <c r="B41" s="162" t="s">
        <v>221</v>
      </c>
      <c r="C41" s="160"/>
      <c r="D41" s="160"/>
      <c r="E41" s="160"/>
      <c r="F41" s="161"/>
      <c r="G41" s="62">
        <f>P40</f>
        <v>-18888</v>
      </c>
      <c r="H41" s="63" t="s">
        <v>4</v>
      </c>
      <c r="I41" s="57"/>
      <c r="J41" s="1"/>
      <c r="K41" s="1"/>
      <c r="L41" s="1"/>
      <c r="M41" s="1"/>
      <c r="N41" s="1"/>
      <c r="O41" s="1"/>
      <c r="P41" s="1"/>
      <c r="Q41" s="1"/>
      <c r="R41" s="1"/>
    </row>
    <row r="42" spans="1:54" x14ac:dyDescent="0.25">
      <c r="A42" s="57"/>
      <c r="B42" s="138" t="s">
        <v>233</v>
      </c>
      <c r="C42" s="139"/>
      <c r="D42" s="139"/>
      <c r="E42" s="139"/>
      <c r="F42" s="140"/>
      <c r="G42" s="22">
        <f>G41</f>
        <v>-18888</v>
      </c>
      <c r="H42" s="11" t="s">
        <v>4</v>
      </c>
      <c r="I42" s="57"/>
      <c r="J42" s="1"/>
      <c r="K42" s="1"/>
      <c r="L42" s="1"/>
      <c r="M42" s="1"/>
      <c r="N42" s="1"/>
      <c r="O42" s="1"/>
      <c r="P42" s="1"/>
      <c r="Q42" s="1"/>
      <c r="R42" s="1"/>
    </row>
    <row r="43" spans="1:54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6"/>
      <c r="K43" s="6"/>
      <c r="L43" s="6"/>
      <c r="M43" s="6"/>
      <c r="N43" s="6"/>
      <c r="O43" s="6"/>
      <c r="P43" s="6"/>
      <c r="Q43" s="6"/>
      <c r="R43" s="6"/>
    </row>
    <row r="44" spans="1:54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6"/>
      <c r="K44" s="6"/>
      <c r="L44" s="6"/>
      <c r="M44" s="6"/>
      <c r="N44" s="6"/>
      <c r="O44" s="6"/>
      <c r="P44" s="6"/>
      <c r="Q44" s="6"/>
      <c r="R44" s="6"/>
    </row>
    <row r="45" spans="1:54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6"/>
      <c r="K45" s="6"/>
      <c r="L45" s="6"/>
      <c r="M45" s="6"/>
      <c r="N45" s="6"/>
      <c r="O45" s="6"/>
      <c r="P45" s="6"/>
      <c r="Q45" s="6"/>
      <c r="R45" s="6"/>
    </row>
    <row r="46" spans="1:54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6"/>
      <c r="K46" s="6"/>
      <c r="L46" s="6"/>
      <c r="M46" s="6"/>
      <c r="N46" s="6"/>
      <c r="O46" s="6"/>
      <c r="P46" s="6"/>
      <c r="Q46" s="6"/>
      <c r="R46" s="6"/>
    </row>
    <row r="47" spans="1:5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</sheetData>
  <mergeCells count="78">
    <mergeCell ref="B42:F42"/>
    <mergeCell ref="B28:F28"/>
    <mergeCell ref="B17:F17"/>
    <mergeCell ref="B18:F18"/>
    <mergeCell ref="B40:H40"/>
    <mergeCell ref="B41:F41"/>
    <mergeCell ref="B37:F37"/>
    <mergeCell ref="B25:F25"/>
    <mergeCell ref="B26:F26"/>
    <mergeCell ref="B27:F27"/>
    <mergeCell ref="B29:F29"/>
    <mergeCell ref="B32:H32"/>
    <mergeCell ref="B36:F36"/>
    <mergeCell ref="AC2:AI2"/>
    <mergeCell ref="AU26:BA26"/>
    <mergeCell ref="AL8:AR8"/>
    <mergeCell ref="AL14:AR14"/>
    <mergeCell ref="AL20:AR20"/>
    <mergeCell ref="AL26:AR26"/>
    <mergeCell ref="AL3:AR6"/>
    <mergeCell ref="AU3:BA6"/>
    <mergeCell ref="AU8:BA8"/>
    <mergeCell ref="AU14:BA14"/>
    <mergeCell ref="AU20:BA20"/>
    <mergeCell ref="AC14:AI14"/>
    <mergeCell ref="AC20:AI20"/>
    <mergeCell ref="AC26:AI26"/>
    <mergeCell ref="T14:X14"/>
    <mergeCell ref="T26:X26"/>
    <mergeCell ref="B12:F12"/>
    <mergeCell ref="B13:F13"/>
    <mergeCell ref="B19:F19"/>
    <mergeCell ref="B20:F20"/>
    <mergeCell ref="B21:F21"/>
    <mergeCell ref="B24:H24"/>
    <mergeCell ref="K14:Q14"/>
    <mergeCell ref="K15:O15"/>
    <mergeCell ref="K16:O16"/>
    <mergeCell ref="K17:O17"/>
    <mergeCell ref="K20:Q20"/>
    <mergeCell ref="K21:O21"/>
    <mergeCell ref="K22:O22"/>
    <mergeCell ref="B16:F16"/>
    <mergeCell ref="B14:F14"/>
    <mergeCell ref="B22:F22"/>
    <mergeCell ref="B30:F30"/>
    <mergeCell ref="B38:F38"/>
    <mergeCell ref="B33:F33"/>
    <mergeCell ref="B34:F34"/>
    <mergeCell ref="B35:F35"/>
    <mergeCell ref="K40:O40"/>
    <mergeCell ref="K39:O39"/>
    <mergeCell ref="K35:O35"/>
    <mergeCell ref="K34:O34"/>
    <mergeCell ref="K33:Q33"/>
    <mergeCell ref="K9:O9"/>
    <mergeCell ref="K10:O10"/>
    <mergeCell ref="K11:O11"/>
    <mergeCell ref="B8:H8"/>
    <mergeCell ref="B11:F11"/>
    <mergeCell ref="B10:F10"/>
    <mergeCell ref="B9:F9"/>
    <mergeCell ref="K30:O30"/>
    <mergeCell ref="K23:O23"/>
    <mergeCell ref="K26:Q26"/>
    <mergeCell ref="K27:O27"/>
    <mergeCell ref="K28:O28"/>
    <mergeCell ref="K29:O29"/>
    <mergeCell ref="B3:H4"/>
    <mergeCell ref="T3:Z4"/>
    <mergeCell ref="T8:Z8"/>
    <mergeCell ref="AC8:AI8"/>
    <mergeCell ref="AC3:AI3"/>
    <mergeCell ref="AC4:AI4"/>
    <mergeCell ref="AC5:AI5"/>
    <mergeCell ref="AC6:AI6"/>
    <mergeCell ref="K3:Q4"/>
    <mergeCell ref="K8:Q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B35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10" width="5.140625" customWidth="1"/>
    <col min="13" max="13" width="22.28515625" customWidth="1"/>
    <col min="14" max="14" width="10.5703125" customWidth="1"/>
    <col min="15" max="15" width="4" customWidth="1"/>
    <col min="16" max="16" width="9.42578125" customWidth="1"/>
    <col min="17" max="17" width="6.28515625" customWidth="1"/>
    <col min="19" max="19" width="5.140625" customWidth="1"/>
    <col min="22" max="22" width="24.28515625" customWidth="1"/>
    <col min="23" max="23" width="10.5703125" customWidth="1"/>
    <col min="24" max="24" width="4.140625" customWidth="1"/>
    <col min="26" max="26" width="3.5703125" customWidth="1"/>
    <col min="28" max="28" width="5.28515625" customWidth="1"/>
    <col min="31" max="31" width="26.140625" customWidth="1"/>
    <col min="32" max="32" width="10.5703125" customWidth="1"/>
    <col min="33" max="33" width="3.85546875" customWidth="1"/>
    <col min="34" max="34" width="9.140625" customWidth="1"/>
    <col min="35" max="35" width="3.7109375" customWidth="1"/>
    <col min="37" max="37" width="5.7109375" customWidth="1"/>
    <col min="40" max="40" width="23" customWidth="1"/>
    <col min="41" max="41" width="11.42578125" customWidth="1"/>
    <col min="42" max="42" width="4.5703125" customWidth="1"/>
    <col min="44" max="44" width="4.85546875" customWidth="1"/>
    <col min="46" max="46" width="5.5703125" customWidth="1"/>
    <col min="49" max="49" width="25.28515625" customWidth="1"/>
    <col min="50" max="50" width="11" customWidth="1"/>
    <col min="51" max="51" width="4.28515625" customWidth="1"/>
    <col min="52" max="52" width="9.42578125" bestFit="1" customWidth="1"/>
    <col min="53" max="53" width="4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9.25" customHeight="1" x14ac:dyDescent="0.25">
      <c r="A3" s="1"/>
      <c r="B3" s="184" t="s">
        <v>145</v>
      </c>
      <c r="C3" s="184"/>
      <c r="D3" s="184"/>
      <c r="E3" s="184"/>
      <c r="F3" s="184"/>
      <c r="G3" s="184"/>
      <c r="H3" s="184"/>
      <c r="I3" s="1"/>
      <c r="J3" s="1"/>
      <c r="K3" s="184" t="s">
        <v>101</v>
      </c>
      <c r="L3" s="184"/>
      <c r="M3" s="184"/>
      <c r="N3" s="184"/>
      <c r="O3" s="184"/>
      <c r="P3" s="184"/>
      <c r="Q3" s="184"/>
      <c r="R3" s="1"/>
      <c r="S3" s="1"/>
      <c r="T3" s="184" t="s">
        <v>103</v>
      </c>
      <c r="U3" s="184"/>
      <c r="V3" s="184"/>
      <c r="W3" s="184"/>
      <c r="X3" s="184"/>
      <c r="Y3" s="184"/>
      <c r="Z3" s="37"/>
      <c r="AA3" s="1"/>
      <c r="AB3" s="1"/>
      <c r="AC3" s="184" t="s">
        <v>105</v>
      </c>
      <c r="AD3" s="184"/>
      <c r="AE3" s="184"/>
      <c r="AF3" s="184"/>
      <c r="AG3" s="184"/>
      <c r="AH3" s="184"/>
      <c r="AI3" s="37"/>
      <c r="AJ3" s="1"/>
      <c r="AK3" s="1"/>
      <c r="AL3" s="184" t="s">
        <v>107</v>
      </c>
      <c r="AM3" s="184"/>
      <c r="AN3" s="184"/>
      <c r="AO3" s="184"/>
      <c r="AP3" s="184"/>
      <c r="AQ3" s="184"/>
      <c r="AR3" s="184"/>
      <c r="AS3" s="1"/>
      <c r="AT3" s="1"/>
      <c r="AU3" s="184" t="s">
        <v>152</v>
      </c>
      <c r="AV3" s="184"/>
      <c r="AW3" s="184"/>
      <c r="AX3" s="184"/>
      <c r="AY3" s="184"/>
      <c r="AZ3" s="184"/>
      <c r="BA3" s="184"/>
      <c r="BB3" s="1"/>
    </row>
    <row r="4" spans="1:54" ht="15" customHeight="1" x14ac:dyDescent="0.25">
      <c r="A4" s="1"/>
      <c r="B4" s="184"/>
      <c r="C4" s="184"/>
      <c r="D4" s="184"/>
      <c r="E4" s="184"/>
      <c r="F4" s="184"/>
      <c r="G4" s="184"/>
      <c r="H4" s="184"/>
      <c r="I4" s="1"/>
      <c r="J4" s="1"/>
      <c r="K4" s="184"/>
      <c r="L4" s="184"/>
      <c r="M4" s="184"/>
      <c r="N4" s="184"/>
      <c r="O4" s="184"/>
      <c r="P4" s="184"/>
      <c r="Q4" s="184"/>
      <c r="R4" s="1"/>
      <c r="S4" s="1"/>
      <c r="T4" s="184"/>
      <c r="U4" s="184"/>
      <c r="V4" s="184"/>
      <c r="W4" s="184"/>
      <c r="X4" s="184"/>
      <c r="Y4" s="184"/>
      <c r="Z4" s="37"/>
      <c r="AA4" s="1"/>
      <c r="AB4" s="1"/>
      <c r="AC4" s="184"/>
      <c r="AD4" s="184"/>
      <c r="AE4" s="184"/>
      <c r="AF4" s="184"/>
      <c r="AG4" s="184"/>
      <c r="AH4" s="184"/>
      <c r="AI4" s="37"/>
      <c r="AJ4" s="1"/>
      <c r="AK4" s="1"/>
      <c r="AL4" s="184"/>
      <c r="AM4" s="184"/>
      <c r="AN4" s="184"/>
      <c r="AO4" s="184"/>
      <c r="AP4" s="184"/>
      <c r="AQ4" s="184"/>
      <c r="AR4" s="184"/>
      <c r="AS4" s="1"/>
      <c r="AT4" s="1"/>
      <c r="AU4" s="184"/>
      <c r="AV4" s="184"/>
      <c r="AW4" s="184"/>
      <c r="AX4" s="184"/>
      <c r="AY4" s="184"/>
      <c r="AZ4" s="184"/>
      <c r="BA4" s="184"/>
      <c r="BB4" s="1"/>
    </row>
    <row r="5" spans="1:5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8.5" customHeight="1" x14ac:dyDescent="0.25">
      <c r="A6" s="1"/>
      <c r="B6" s="169" t="s">
        <v>146</v>
      </c>
      <c r="C6" s="170"/>
      <c r="D6" s="170"/>
      <c r="E6" s="170"/>
      <c r="F6" s="170"/>
      <c r="G6" s="170"/>
      <c r="H6" s="171"/>
      <c r="I6" s="1"/>
      <c r="J6" s="1"/>
      <c r="K6" s="138" t="s">
        <v>38</v>
      </c>
      <c r="L6" s="139"/>
      <c r="M6" s="139"/>
      <c r="N6" s="139"/>
      <c r="O6" s="139"/>
      <c r="P6" s="139"/>
      <c r="Q6" s="140"/>
      <c r="R6" s="1"/>
      <c r="S6" s="1"/>
      <c r="T6" s="28" t="s">
        <v>162</v>
      </c>
      <c r="U6" s="29"/>
      <c r="V6" s="29"/>
      <c r="W6" s="29"/>
      <c r="X6" s="29"/>
      <c r="Y6" s="29"/>
      <c r="Z6" s="30"/>
      <c r="AA6" s="1"/>
      <c r="AB6" s="1"/>
      <c r="AC6" s="28" t="s">
        <v>163</v>
      </c>
      <c r="AD6" s="29"/>
      <c r="AE6" s="29"/>
      <c r="AF6" s="29"/>
      <c r="AG6" s="29"/>
      <c r="AH6" s="29"/>
      <c r="AI6" s="30"/>
      <c r="AJ6" s="1"/>
      <c r="AK6" s="1"/>
      <c r="AL6" s="28" t="s">
        <v>165</v>
      </c>
      <c r="AM6" s="29"/>
      <c r="AN6" s="29"/>
      <c r="AO6" s="29"/>
      <c r="AP6" s="29"/>
      <c r="AQ6" s="29"/>
      <c r="AR6" s="30"/>
      <c r="AS6" s="1"/>
      <c r="AT6" s="1"/>
      <c r="AU6" s="28" t="s">
        <v>169</v>
      </c>
      <c r="AV6" s="29"/>
      <c r="AW6" s="29"/>
      <c r="AX6" s="29"/>
      <c r="AY6" s="29"/>
      <c r="AZ6" s="29"/>
      <c r="BA6" s="30"/>
      <c r="BB6" s="1"/>
    </row>
    <row r="7" spans="1:54" x14ac:dyDescent="0.25">
      <c r="A7" s="1"/>
      <c r="B7" s="205" t="s">
        <v>240</v>
      </c>
      <c r="C7" s="206"/>
      <c r="D7" s="206"/>
      <c r="E7" s="206"/>
      <c r="F7" s="207"/>
      <c r="G7" s="44">
        <f>AZ30</f>
        <v>-1056841</v>
      </c>
      <c r="H7" s="43" t="s">
        <v>4</v>
      </c>
      <c r="I7" s="1"/>
      <c r="J7" s="1"/>
      <c r="K7" s="146" t="s">
        <v>39</v>
      </c>
      <c r="L7" s="147"/>
      <c r="M7" s="147"/>
      <c r="N7" s="147"/>
      <c r="O7" s="148"/>
      <c r="P7" s="24">
        <v>3771875</v>
      </c>
      <c r="Q7" s="10" t="s">
        <v>4</v>
      </c>
      <c r="R7" s="1"/>
      <c r="S7" s="1"/>
      <c r="T7" s="34" t="s">
        <v>104</v>
      </c>
      <c r="U7" s="35"/>
      <c r="V7" s="35"/>
      <c r="W7" s="35"/>
      <c r="X7" s="36"/>
      <c r="Y7" s="24">
        <v>3999608</v>
      </c>
      <c r="Z7" s="10" t="s">
        <v>4</v>
      </c>
      <c r="AA7" s="1"/>
      <c r="AB7" s="1"/>
      <c r="AC7" s="34" t="s">
        <v>106</v>
      </c>
      <c r="AD7" s="35"/>
      <c r="AE7" s="35"/>
      <c r="AF7" s="35"/>
      <c r="AG7" s="36"/>
      <c r="AH7" s="24">
        <v>2864264</v>
      </c>
      <c r="AI7" s="10" t="s">
        <v>4</v>
      </c>
      <c r="AJ7" s="1"/>
      <c r="AK7" s="1"/>
      <c r="AL7" s="34" t="s">
        <v>108</v>
      </c>
      <c r="AM7" s="35"/>
      <c r="AN7" s="35"/>
      <c r="AO7" s="35"/>
      <c r="AP7" s="36"/>
      <c r="AQ7" s="24">
        <v>3736748</v>
      </c>
      <c r="AR7" s="10" t="s">
        <v>4</v>
      </c>
      <c r="AS7" s="1"/>
      <c r="AT7" s="1"/>
      <c r="AU7" s="34" t="s">
        <v>153</v>
      </c>
      <c r="AV7" s="35"/>
      <c r="AW7" s="35"/>
      <c r="AX7" s="35"/>
      <c r="AY7" s="36"/>
      <c r="AZ7" s="24">
        <v>3739764</v>
      </c>
      <c r="BA7" s="10" t="s">
        <v>4</v>
      </c>
      <c r="BB7" s="1"/>
    </row>
    <row r="8" spans="1:54" x14ac:dyDescent="0.25">
      <c r="A8" s="1"/>
      <c r="B8" s="205" t="s">
        <v>239</v>
      </c>
      <c r="C8" s="206"/>
      <c r="D8" s="206"/>
      <c r="E8" s="206"/>
      <c r="F8" s="207"/>
      <c r="G8" s="44">
        <f>AQ32</f>
        <v>575437</v>
      </c>
      <c r="H8" s="43" t="s">
        <v>4</v>
      </c>
      <c r="I8" s="1"/>
      <c r="J8" s="1"/>
      <c r="K8" s="138" t="s">
        <v>40</v>
      </c>
      <c r="L8" s="139"/>
      <c r="M8" s="139"/>
      <c r="N8" s="139"/>
      <c r="O8" s="139"/>
      <c r="P8" s="139"/>
      <c r="Q8" s="140"/>
      <c r="R8" s="1"/>
      <c r="S8" s="1"/>
      <c r="T8" s="28" t="s">
        <v>161</v>
      </c>
      <c r="U8" s="29"/>
      <c r="V8" s="29"/>
      <c r="W8" s="29"/>
      <c r="X8" s="29"/>
      <c r="Y8" s="29"/>
      <c r="Z8" s="30"/>
      <c r="AA8" s="1"/>
      <c r="AB8" s="1"/>
      <c r="AC8" s="28" t="s">
        <v>164</v>
      </c>
      <c r="AD8" s="29"/>
      <c r="AE8" s="29"/>
      <c r="AF8" s="29"/>
      <c r="AG8" s="29"/>
      <c r="AH8" s="29"/>
      <c r="AI8" s="30"/>
      <c r="AJ8" s="1"/>
      <c r="AK8" s="1"/>
      <c r="AL8" s="28" t="s">
        <v>166</v>
      </c>
      <c r="AM8" s="29"/>
      <c r="AN8" s="29"/>
      <c r="AO8" s="29"/>
      <c r="AP8" s="29"/>
      <c r="AQ8" s="29"/>
      <c r="AR8" s="30"/>
      <c r="AS8" s="1"/>
      <c r="AT8" s="1"/>
      <c r="AU8" s="28" t="s">
        <v>40</v>
      </c>
      <c r="AV8" s="29"/>
      <c r="AW8" s="29"/>
      <c r="AX8" s="29"/>
      <c r="AY8" s="29"/>
      <c r="AZ8" s="29"/>
      <c r="BA8" s="30"/>
      <c r="BB8" s="1"/>
    </row>
    <row r="9" spans="1:54" x14ac:dyDescent="0.25">
      <c r="A9" s="1"/>
      <c r="B9" s="205" t="s">
        <v>237</v>
      </c>
      <c r="C9" s="206"/>
      <c r="D9" s="206"/>
      <c r="E9" s="206"/>
      <c r="F9" s="207"/>
      <c r="G9" s="44">
        <f>AH32</f>
        <v>-1866129</v>
      </c>
      <c r="H9" s="43" t="s">
        <v>4</v>
      </c>
      <c r="I9" s="1"/>
      <c r="J9" s="1"/>
      <c r="K9" s="142" t="s">
        <v>41</v>
      </c>
      <c r="L9" s="143"/>
      <c r="M9" s="144"/>
      <c r="N9" s="23">
        <v>1519440</v>
      </c>
      <c r="O9" s="7" t="s">
        <v>4</v>
      </c>
      <c r="P9" s="12"/>
      <c r="Q9" s="17"/>
      <c r="R9" s="1"/>
      <c r="S9" s="1"/>
      <c r="T9" s="31" t="s">
        <v>41</v>
      </c>
      <c r="U9" s="32"/>
      <c r="V9" s="33"/>
      <c r="W9" s="23">
        <v>1589904</v>
      </c>
      <c r="X9" s="7" t="s">
        <v>4</v>
      </c>
      <c r="Y9" s="12"/>
      <c r="Z9" s="17"/>
      <c r="AA9" s="1"/>
      <c r="AB9" s="1"/>
      <c r="AC9" s="31" t="s">
        <v>41</v>
      </c>
      <c r="AD9" s="32"/>
      <c r="AE9" s="33"/>
      <c r="AF9" s="23">
        <v>1589904</v>
      </c>
      <c r="AG9" s="7" t="s">
        <v>4</v>
      </c>
      <c r="AH9" s="12"/>
      <c r="AI9" s="17"/>
      <c r="AJ9" s="1"/>
      <c r="AK9" s="1"/>
      <c r="AL9" s="67" t="s">
        <v>41</v>
      </c>
      <c r="AM9" s="32"/>
      <c r="AN9" s="33"/>
      <c r="AO9" s="23">
        <v>1596057</v>
      </c>
      <c r="AP9" s="7" t="s">
        <v>4</v>
      </c>
      <c r="AQ9" s="12"/>
      <c r="AR9" s="17"/>
      <c r="AS9" s="1"/>
      <c r="AT9" s="1"/>
      <c r="AU9" s="31" t="s">
        <v>41</v>
      </c>
      <c r="AV9" s="32"/>
      <c r="AW9" s="33"/>
      <c r="AX9" s="23">
        <v>1596057</v>
      </c>
      <c r="AY9" s="7" t="s">
        <v>4</v>
      </c>
      <c r="AZ9" s="12"/>
      <c r="BA9" s="17"/>
      <c r="BB9" s="1"/>
    </row>
    <row r="10" spans="1:54" x14ac:dyDescent="0.25">
      <c r="A10" s="1"/>
      <c r="B10" s="205" t="s">
        <v>236</v>
      </c>
      <c r="C10" s="206"/>
      <c r="D10" s="206"/>
      <c r="E10" s="206"/>
      <c r="F10" s="207"/>
      <c r="G10" s="44">
        <f>Y32</f>
        <v>-465378</v>
      </c>
      <c r="H10" s="43" t="s">
        <v>4</v>
      </c>
      <c r="I10" s="1"/>
      <c r="J10" s="1"/>
      <c r="K10" s="142" t="s">
        <v>42</v>
      </c>
      <c r="L10" s="143"/>
      <c r="M10" s="144"/>
      <c r="N10" s="23">
        <v>6594</v>
      </c>
      <c r="O10" s="7" t="s">
        <v>4</v>
      </c>
      <c r="P10" s="8"/>
      <c r="Q10" s="18"/>
      <c r="R10" s="1"/>
      <c r="S10" s="1"/>
      <c r="T10" s="31" t="s">
        <v>155</v>
      </c>
      <c r="U10" s="32"/>
      <c r="V10" s="33"/>
      <c r="W10" s="23">
        <v>6594</v>
      </c>
      <c r="X10" s="7" t="s">
        <v>4</v>
      </c>
      <c r="Y10" s="8"/>
      <c r="Z10" s="18"/>
      <c r="AA10" s="1"/>
      <c r="AB10" s="1"/>
      <c r="AC10" s="31" t="s">
        <v>158</v>
      </c>
      <c r="AD10" s="32"/>
      <c r="AE10" s="33"/>
      <c r="AF10" s="23">
        <v>6594</v>
      </c>
      <c r="AG10" s="7" t="s">
        <v>4</v>
      </c>
      <c r="AH10" s="8"/>
      <c r="AI10" s="18"/>
      <c r="AJ10" s="1"/>
      <c r="AK10" s="1"/>
      <c r="AL10" s="67" t="s">
        <v>238</v>
      </c>
      <c r="AM10" s="32"/>
      <c r="AN10" s="33"/>
      <c r="AO10" s="23">
        <v>5001</v>
      </c>
      <c r="AP10" s="7" t="s">
        <v>4</v>
      </c>
      <c r="AQ10" s="8"/>
      <c r="AR10" s="18"/>
      <c r="AS10" s="1"/>
      <c r="AT10" s="1"/>
      <c r="AU10" s="31" t="s">
        <v>241</v>
      </c>
      <c r="AV10" s="32"/>
      <c r="AW10" s="33"/>
      <c r="AX10" s="23">
        <v>13333</v>
      </c>
      <c r="AY10" s="7" t="s">
        <v>4</v>
      </c>
      <c r="AZ10" s="8"/>
      <c r="BA10" s="18"/>
      <c r="BB10" s="1"/>
    </row>
    <row r="11" spans="1:54" x14ac:dyDescent="0.25">
      <c r="A11" s="1"/>
      <c r="B11" s="205" t="s">
        <v>235</v>
      </c>
      <c r="C11" s="206"/>
      <c r="D11" s="206"/>
      <c r="E11" s="206"/>
      <c r="F11" s="207"/>
      <c r="G11" s="44">
        <f>P32</f>
        <v>-825375</v>
      </c>
      <c r="H11" s="43" t="s">
        <v>4</v>
      </c>
      <c r="I11" s="1"/>
      <c r="J11" s="1"/>
      <c r="K11" s="142" t="s">
        <v>43</v>
      </c>
      <c r="L11" s="143"/>
      <c r="M11" s="144"/>
      <c r="N11" s="23">
        <v>0</v>
      </c>
      <c r="O11" s="7" t="s">
        <v>4</v>
      </c>
      <c r="P11" s="8"/>
      <c r="Q11" s="18"/>
      <c r="R11" s="1"/>
      <c r="S11" s="1"/>
      <c r="T11" s="31" t="s">
        <v>156</v>
      </c>
      <c r="U11" s="32"/>
      <c r="V11" s="33"/>
      <c r="W11" s="23">
        <v>0</v>
      </c>
      <c r="X11" s="7" t="s">
        <v>4</v>
      </c>
      <c r="Y11" s="8"/>
      <c r="Z11" s="18"/>
      <c r="AA11" s="1"/>
      <c r="AB11" s="1"/>
      <c r="AC11" s="31" t="s">
        <v>159</v>
      </c>
      <c r="AD11" s="32"/>
      <c r="AE11" s="33"/>
      <c r="AF11" s="23">
        <v>-17787</v>
      </c>
      <c r="AG11" s="7" t="s">
        <v>4</v>
      </c>
      <c r="AH11" s="8"/>
      <c r="AI11" s="18"/>
      <c r="AJ11" s="1"/>
      <c r="AK11" s="1"/>
      <c r="AL11" s="67" t="s">
        <v>167</v>
      </c>
      <c r="AM11" s="32"/>
      <c r="AN11" s="33"/>
      <c r="AO11" s="23">
        <v>2334</v>
      </c>
      <c r="AP11" s="7" t="s">
        <v>4</v>
      </c>
      <c r="AQ11" s="8"/>
      <c r="AR11" s="18"/>
      <c r="AS11" s="1"/>
      <c r="AT11" s="1"/>
      <c r="AU11" s="34" t="s">
        <v>45</v>
      </c>
      <c r="AV11" s="35"/>
      <c r="AW11" s="36"/>
      <c r="AX11" s="21">
        <f>SUM(AX9:AX10)</f>
        <v>1609390</v>
      </c>
      <c r="AY11" s="10" t="s">
        <v>4</v>
      </c>
      <c r="AZ11" s="8"/>
      <c r="BA11" s="18"/>
      <c r="BB11" s="1"/>
    </row>
    <row r="12" spans="1:54" x14ac:dyDescent="0.25">
      <c r="A12" s="1"/>
      <c r="B12" s="138" t="s">
        <v>63</v>
      </c>
      <c r="C12" s="139"/>
      <c r="D12" s="139"/>
      <c r="E12" s="139"/>
      <c r="F12" s="140"/>
      <c r="G12" s="22">
        <f>SUM(G7:G11)</f>
        <v>-3638286</v>
      </c>
      <c r="H12" s="11" t="s">
        <v>4</v>
      </c>
      <c r="I12" s="1"/>
      <c r="J12" s="1"/>
      <c r="K12" s="142" t="s">
        <v>44</v>
      </c>
      <c r="L12" s="143"/>
      <c r="M12" s="144"/>
      <c r="N12" s="23">
        <v>26000</v>
      </c>
      <c r="O12" s="7" t="s">
        <v>4</v>
      </c>
      <c r="P12" s="8"/>
      <c r="Q12" s="18"/>
      <c r="R12" s="1"/>
      <c r="S12" s="1"/>
      <c r="T12" s="31" t="s">
        <v>157</v>
      </c>
      <c r="U12" s="32"/>
      <c r="V12" s="33"/>
      <c r="W12" s="23">
        <v>199000</v>
      </c>
      <c r="X12" s="7" t="s">
        <v>4</v>
      </c>
      <c r="Y12" s="8"/>
      <c r="Z12" s="18"/>
      <c r="AA12" s="1"/>
      <c r="AB12" s="1"/>
      <c r="AC12" s="31" t="s">
        <v>160</v>
      </c>
      <c r="AD12" s="32"/>
      <c r="AE12" s="33"/>
      <c r="AF12" s="23">
        <v>210000</v>
      </c>
      <c r="AG12" s="7" t="s">
        <v>4</v>
      </c>
      <c r="AH12" s="8"/>
      <c r="AI12" s="18"/>
      <c r="AJ12" s="1"/>
      <c r="AK12" s="1"/>
      <c r="AL12" s="31" t="s">
        <v>168</v>
      </c>
      <c r="AM12" s="32"/>
      <c r="AN12" s="33"/>
      <c r="AO12" s="23">
        <v>110667</v>
      </c>
      <c r="AP12" s="7" t="s">
        <v>4</v>
      </c>
      <c r="AQ12" s="8"/>
      <c r="AR12" s="18"/>
      <c r="AS12" s="1"/>
      <c r="AT12" s="1"/>
      <c r="AU12" s="31" t="s">
        <v>46</v>
      </c>
      <c r="AV12" s="32"/>
      <c r="AW12" s="33"/>
      <c r="AX12" s="23">
        <v>278500</v>
      </c>
      <c r="AY12" s="7" t="s">
        <v>4</v>
      </c>
      <c r="AZ12" s="8"/>
      <c r="BA12" s="18"/>
      <c r="BB12" s="1"/>
    </row>
    <row r="13" spans="1:5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46" t="s">
        <v>45</v>
      </c>
      <c r="L13" s="147"/>
      <c r="M13" s="148"/>
      <c r="N13" s="21">
        <f>SUM(N9:N12)</f>
        <v>1552034</v>
      </c>
      <c r="O13" s="10" t="s">
        <v>4</v>
      </c>
      <c r="P13" s="8"/>
      <c r="Q13" s="18"/>
      <c r="R13" s="1"/>
      <c r="S13" s="1"/>
      <c r="T13" s="34" t="s">
        <v>45</v>
      </c>
      <c r="U13" s="35"/>
      <c r="V13" s="36"/>
      <c r="W13" s="21">
        <f>SUM(W9:W12)</f>
        <v>1795498</v>
      </c>
      <c r="X13" s="10" t="s">
        <v>4</v>
      </c>
      <c r="Y13" s="8"/>
      <c r="Z13" s="18"/>
      <c r="AA13" s="1"/>
      <c r="AB13" s="1"/>
      <c r="AC13" s="34" t="s">
        <v>45</v>
      </c>
      <c r="AD13" s="35"/>
      <c r="AE13" s="36"/>
      <c r="AF13" s="21">
        <f>SUM(AF9:AF12)</f>
        <v>1788711</v>
      </c>
      <c r="AG13" s="10" t="s">
        <v>4</v>
      </c>
      <c r="AH13" s="8"/>
      <c r="AI13" s="18"/>
      <c r="AJ13" s="1"/>
      <c r="AK13" s="1"/>
      <c r="AL13" s="34" t="s">
        <v>45</v>
      </c>
      <c r="AM13" s="35"/>
      <c r="AN13" s="36"/>
      <c r="AO13" s="21">
        <f>SUM(AO9:AO12)</f>
        <v>1714059</v>
      </c>
      <c r="AP13" s="10" t="s">
        <v>4</v>
      </c>
      <c r="AQ13" s="8"/>
      <c r="AR13" s="18"/>
      <c r="AS13" s="1"/>
      <c r="AT13" s="1"/>
      <c r="AU13" s="31" t="s">
        <v>47</v>
      </c>
      <c r="AV13" s="32"/>
      <c r="AW13" s="33"/>
      <c r="AX13" s="23">
        <v>0</v>
      </c>
      <c r="AY13" s="7" t="s">
        <v>4</v>
      </c>
      <c r="AZ13" s="8"/>
      <c r="BA13" s="18"/>
      <c r="BB13" s="1"/>
    </row>
    <row r="14" spans="1:5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42" t="s">
        <v>46</v>
      </c>
      <c r="L14" s="143"/>
      <c r="M14" s="144"/>
      <c r="N14" s="23">
        <v>292550</v>
      </c>
      <c r="O14" s="7" t="s">
        <v>4</v>
      </c>
      <c r="P14" s="8"/>
      <c r="Q14" s="18"/>
      <c r="R14" s="1"/>
      <c r="S14" s="1"/>
      <c r="T14" s="31" t="s">
        <v>46</v>
      </c>
      <c r="U14" s="32"/>
      <c r="V14" s="33"/>
      <c r="W14" s="23">
        <v>25567</v>
      </c>
      <c r="X14" s="7" t="s">
        <v>4</v>
      </c>
      <c r="Y14" s="8"/>
      <c r="Z14" s="18"/>
      <c r="AA14" s="1"/>
      <c r="AB14" s="1"/>
      <c r="AC14" s="31" t="s">
        <v>46</v>
      </c>
      <c r="AD14" s="32"/>
      <c r="AE14" s="33"/>
      <c r="AF14" s="23">
        <v>253450</v>
      </c>
      <c r="AG14" s="7" t="s">
        <v>4</v>
      </c>
      <c r="AH14" s="8"/>
      <c r="AI14" s="18"/>
      <c r="AJ14" s="1"/>
      <c r="AK14" s="1"/>
      <c r="AL14" s="31" t="s">
        <v>46</v>
      </c>
      <c r="AM14" s="32"/>
      <c r="AN14" s="33"/>
      <c r="AO14" s="23">
        <v>50500</v>
      </c>
      <c r="AP14" s="7" t="s">
        <v>4</v>
      </c>
      <c r="AQ14" s="8"/>
      <c r="AR14" s="18"/>
      <c r="AS14" s="1"/>
      <c r="AT14" s="1"/>
      <c r="AU14" s="31" t="s">
        <v>48</v>
      </c>
      <c r="AV14" s="32"/>
      <c r="AW14" s="33"/>
      <c r="AX14" s="23">
        <v>0</v>
      </c>
      <c r="AY14" s="7" t="s">
        <v>4</v>
      </c>
      <c r="AZ14" s="8"/>
      <c r="BA14" s="18"/>
      <c r="BB14" s="1"/>
    </row>
    <row r="15" spans="1:5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42" t="s">
        <v>47</v>
      </c>
      <c r="L15" s="143"/>
      <c r="M15" s="144"/>
      <c r="N15" s="23">
        <v>35180</v>
      </c>
      <c r="O15" s="7" t="s">
        <v>4</v>
      </c>
      <c r="P15" s="8"/>
      <c r="Q15" s="18"/>
      <c r="R15" s="1"/>
      <c r="S15" s="1"/>
      <c r="T15" s="31" t="s">
        <v>47</v>
      </c>
      <c r="U15" s="32"/>
      <c r="V15" s="33"/>
      <c r="W15" s="23">
        <v>0</v>
      </c>
      <c r="X15" s="7" t="s">
        <v>4</v>
      </c>
      <c r="Y15" s="8"/>
      <c r="Z15" s="18"/>
      <c r="AA15" s="1"/>
      <c r="AB15" s="1"/>
      <c r="AC15" s="31" t="s">
        <v>47</v>
      </c>
      <c r="AD15" s="32"/>
      <c r="AE15" s="33"/>
      <c r="AF15" s="23">
        <v>0</v>
      </c>
      <c r="AG15" s="7" t="s">
        <v>4</v>
      </c>
      <c r="AH15" s="8"/>
      <c r="AI15" s="18"/>
      <c r="AJ15" s="1"/>
      <c r="AK15" s="1"/>
      <c r="AL15" s="31" t="s">
        <v>47</v>
      </c>
      <c r="AM15" s="32"/>
      <c r="AN15" s="33"/>
      <c r="AO15" s="23">
        <v>0</v>
      </c>
      <c r="AP15" s="7" t="s">
        <v>4</v>
      </c>
      <c r="AQ15" s="8"/>
      <c r="AR15" s="18"/>
      <c r="AS15" s="1"/>
      <c r="AT15" s="1"/>
      <c r="AU15" s="34" t="s">
        <v>49</v>
      </c>
      <c r="AV15" s="35"/>
      <c r="AW15" s="36"/>
      <c r="AX15" s="21">
        <f>SUM(AX12:AX14)</f>
        <v>278500</v>
      </c>
      <c r="AY15" s="10" t="s">
        <v>4</v>
      </c>
      <c r="AZ15" s="8"/>
      <c r="BA15" s="18"/>
      <c r="BB15" s="1"/>
    </row>
    <row r="16" spans="1:54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42" t="s">
        <v>48</v>
      </c>
      <c r="L16" s="143"/>
      <c r="M16" s="144"/>
      <c r="N16" s="23">
        <v>0</v>
      </c>
      <c r="O16" s="7" t="s">
        <v>4</v>
      </c>
      <c r="P16" s="8"/>
      <c r="Q16" s="18"/>
      <c r="R16" s="1"/>
      <c r="S16" s="1"/>
      <c r="T16" s="31" t="s">
        <v>48</v>
      </c>
      <c r="U16" s="32"/>
      <c r="V16" s="33"/>
      <c r="W16" s="23">
        <v>0</v>
      </c>
      <c r="X16" s="7" t="s">
        <v>4</v>
      </c>
      <c r="Y16" s="8"/>
      <c r="Z16" s="18"/>
      <c r="AA16" s="1"/>
      <c r="AB16" s="1"/>
      <c r="AC16" s="31" t="s">
        <v>48</v>
      </c>
      <c r="AD16" s="32"/>
      <c r="AE16" s="33"/>
      <c r="AF16" s="23">
        <v>0</v>
      </c>
      <c r="AG16" s="7" t="s">
        <v>4</v>
      </c>
      <c r="AH16" s="8"/>
      <c r="AI16" s="18"/>
      <c r="AJ16" s="1"/>
      <c r="AK16" s="1"/>
      <c r="AL16" s="31" t="s">
        <v>48</v>
      </c>
      <c r="AM16" s="32"/>
      <c r="AN16" s="33"/>
      <c r="AO16" s="23">
        <v>0</v>
      </c>
      <c r="AP16" s="7" t="s">
        <v>4</v>
      </c>
      <c r="AQ16" s="8"/>
      <c r="AR16" s="18"/>
      <c r="AS16" s="1"/>
      <c r="AT16" s="1"/>
      <c r="AU16" s="135" t="s">
        <v>50</v>
      </c>
      <c r="AV16" s="136"/>
      <c r="AW16" s="137"/>
      <c r="AX16" s="23">
        <v>0</v>
      </c>
      <c r="AY16" s="7" t="s">
        <v>4</v>
      </c>
      <c r="AZ16" s="8"/>
      <c r="BA16" s="18"/>
      <c r="BB16" s="1"/>
    </row>
    <row r="17" spans="1:54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46" t="s">
        <v>49</v>
      </c>
      <c r="L17" s="147"/>
      <c r="M17" s="148"/>
      <c r="N17" s="21">
        <f>SUM(N14:N16)</f>
        <v>327730</v>
      </c>
      <c r="O17" s="10" t="s">
        <v>4</v>
      </c>
      <c r="P17" s="8"/>
      <c r="Q17" s="18"/>
      <c r="R17" s="1"/>
      <c r="S17" s="1"/>
      <c r="T17" s="34" t="s">
        <v>49</v>
      </c>
      <c r="U17" s="35"/>
      <c r="V17" s="36"/>
      <c r="W17" s="21">
        <f>SUM(W14:W16)</f>
        <v>25567</v>
      </c>
      <c r="X17" s="10" t="s">
        <v>4</v>
      </c>
      <c r="Y17" s="8"/>
      <c r="Z17" s="18"/>
      <c r="AA17" s="1"/>
      <c r="AB17" s="1"/>
      <c r="AC17" s="34" t="s">
        <v>49</v>
      </c>
      <c r="AD17" s="35"/>
      <c r="AE17" s="36"/>
      <c r="AF17" s="21">
        <f>SUM(AF14:AF16)</f>
        <v>253450</v>
      </c>
      <c r="AG17" s="10" t="s">
        <v>4</v>
      </c>
      <c r="AH17" s="8"/>
      <c r="AI17" s="18"/>
      <c r="AJ17" s="1"/>
      <c r="AK17" s="1"/>
      <c r="AL17" s="34" t="s">
        <v>49</v>
      </c>
      <c r="AM17" s="35"/>
      <c r="AN17" s="36"/>
      <c r="AO17" s="21">
        <f>SUM(AO14:AO16)</f>
        <v>50500</v>
      </c>
      <c r="AP17" s="10" t="s">
        <v>4</v>
      </c>
      <c r="AQ17" s="8"/>
      <c r="AR17" s="18"/>
      <c r="AS17" s="1"/>
      <c r="AT17" s="1"/>
      <c r="AU17" s="135" t="s">
        <v>51</v>
      </c>
      <c r="AV17" s="136"/>
      <c r="AW17" s="137"/>
      <c r="AX17" s="23">
        <v>-146476</v>
      </c>
      <c r="AY17" s="7" t="s">
        <v>4</v>
      </c>
      <c r="AZ17" s="8"/>
      <c r="BA17" s="18"/>
      <c r="BB17" s="1"/>
    </row>
    <row r="18" spans="1:54" ht="29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35" t="s">
        <v>50</v>
      </c>
      <c r="L18" s="136"/>
      <c r="M18" s="137"/>
      <c r="N18" s="23">
        <v>0</v>
      </c>
      <c r="O18" s="7" t="s">
        <v>4</v>
      </c>
      <c r="P18" s="8"/>
      <c r="Q18" s="18"/>
      <c r="R18" s="1"/>
      <c r="S18" s="1"/>
      <c r="T18" s="135" t="s">
        <v>50</v>
      </c>
      <c r="U18" s="136"/>
      <c r="V18" s="137"/>
      <c r="W18" s="23">
        <v>0</v>
      </c>
      <c r="X18" s="7" t="s">
        <v>4</v>
      </c>
      <c r="Y18" s="8"/>
      <c r="Z18" s="18"/>
      <c r="AA18" s="1"/>
      <c r="AB18" s="1"/>
      <c r="AC18" s="135" t="s">
        <v>50</v>
      </c>
      <c r="AD18" s="136"/>
      <c r="AE18" s="137"/>
      <c r="AF18" s="23">
        <v>0</v>
      </c>
      <c r="AG18" s="7" t="s">
        <v>4</v>
      </c>
      <c r="AH18" s="8"/>
      <c r="AI18" s="18"/>
      <c r="AJ18" s="1"/>
      <c r="AK18" s="1"/>
      <c r="AL18" s="135" t="s">
        <v>50</v>
      </c>
      <c r="AM18" s="136"/>
      <c r="AN18" s="137"/>
      <c r="AO18" s="23">
        <v>0</v>
      </c>
      <c r="AP18" s="7" t="s">
        <v>4</v>
      </c>
      <c r="AQ18" s="8"/>
      <c r="AR18" s="18"/>
      <c r="AS18" s="1"/>
      <c r="AT18" s="1"/>
      <c r="AU18" s="135" t="s">
        <v>52</v>
      </c>
      <c r="AV18" s="136"/>
      <c r="AW18" s="137"/>
      <c r="AX18" s="23">
        <v>0</v>
      </c>
      <c r="AY18" s="7" t="s">
        <v>4</v>
      </c>
      <c r="AZ18" s="8"/>
      <c r="BA18" s="18"/>
      <c r="BB18" s="1"/>
    </row>
    <row r="19" spans="1:54" ht="30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35" t="s">
        <v>51</v>
      </c>
      <c r="L19" s="136"/>
      <c r="M19" s="137"/>
      <c r="N19" s="23">
        <v>-1080271</v>
      </c>
      <c r="O19" s="7" t="s">
        <v>4</v>
      </c>
      <c r="P19" s="8"/>
      <c r="Q19" s="18"/>
      <c r="R19" s="1"/>
      <c r="S19" s="1"/>
      <c r="T19" s="135" t="s">
        <v>51</v>
      </c>
      <c r="U19" s="136"/>
      <c r="V19" s="137"/>
      <c r="W19" s="23">
        <v>-646241</v>
      </c>
      <c r="X19" s="7" t="s">
        <v>4</v>
      </c>
      <c r="Y19" s="8"/>
      <c r="Z19" s="18"/>
      <c r="AA19" s="1"/>
      <c r="AB19" s="1"/>
      <c r="AC19" s="135" t="s">
        <v>51</v>
      </c>
      <c r="AD19" s="136"/>
      <c r="AE19" s="137"/>
      <c r="AF19" s="23">
        <v>-621881</v>
      </c>
      <c r="AG19" s="7" t="s">
        <v>4</v>
      </c>
      <c r="AH19" s="8"/>
      <c r="AI19" s="18"/>
      <c r="AJ19" s="1"/>
      <c r="AK19" s="1"/>
      <c r="AL19" s="135" t="s">
        <v>51</v>
      </c>
      <c r="AM19" s="136"/>
      <c r="AN19" s="137"/>
      <c r="AO19" s="23">
        <v>-3215239</v>
      </c>
      <c r="AP19" s="7" t="s">
        <v>4</v>
      </c>
      <c r="AQ19" s="8"/>
      <c r="AR19" s="18"/>
      <c r="AS19" s="1"/>
      <c r="AT19" s="1"/>
      <c r="AU19" s="135" t="s">
        <v>53</v>
      </c>
      <c r="AV19" s="136"/>
      <c r="AW19" s="137"/>
      <c r="AX19" s="23">
        <v>0</v>
      </c>
      <c r="AY19" s="7" t="s">
        <v>4</v>
      </c>
      <c r="AZ19" s="8"/>
      <c r="BA19" s="18"/>
      <c r="BB19" s="1"/>
    </row>
    <row r="20" spans="1:54" ht="27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42" t="s">
        <v>52</v>
      </c>
      <c r="L20" s="143"/>
      <c r="M20" s="144"/>
      <c r="N20" s="23">
        <v>0</v>
      </c>
      <c r="O20" s="7" t="s">
        <v>4</v>
      </c>
      <c r="P20" s="8"/>
      <c r="Q20" s="18"/>
      <c r="R20" s="1"/>
      <c r="S20" s="1"/>
      <c r="T20" s="31" t="s">
        <v>52</v>
      </c>
      <c r="U20" s="32"/>
      <c r="V20" s="33"/>
      <c r="W20" s="23">
        <v>-22496</v>
      </c>
      <c r="X20" s="7" t="s">
        <v>4</v>
      </c>
      <c r="Y20" s="8"/>
      <c r="Z20" s="18"/>
      <c r="AA20" s="1"/>
      <c r="AB20" s="1"/>
      <c r="AC20" s="31" t="s">
        <v>52</v>
      </c>
      <c r="AD20" s="32"/>
      <c r="AE20" s="33"/>
      <c r="AF20" s="23">
        <v>0</v>
      </c>
      <c r="AG20" s="7" t="s">
        <v>4</v>
      </c>
      <c r="AH20" s="8"/>
      <c r="AI20" s="18"/>
      <c r="AJ20" s="1"/>
      <c r="AK20" s="1"/>
      <c r="AL20" s="31" t="s">
        <v>52</v>
      </c>
      <c r="AM20" s="32"/>
      <c r="AN20" s="33"/>
      <c r="AO20" s="23">
        <v>0</v>
      </c>
      <c r="AP20" s="7" t="s">
        <v>4</v>
      </c>
      <c r="AQ20" s="8"/>
      <c r="AR20" s="18"/>
      <c r="AS20" s="1"/>
      <c r="AT20" s="1"/>
      <c r="AU20" s="135" t="s">
        <v>54</v>
      </c>
      <c r="AV20" s="136"/>
      <c r="AW20" s="137"/>
      <c r="AX20" s="23">
        <v>0</v>
      </c>
      <c r="AY20" s="7" t="s">
        <v>4</v>
      </c>
      <c r="AZ20" s="8"/>
      <c r="BA20" s="18"/>
      <c r="BB20" s="1"/>
    </row>
    <row r="21" spans="1:54" ht="27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42" t="s">
        <v>53</v>
      </c>
      <c r="L21" s="143"/>
      <c r="M21" s="144"/>
      <c r="N21" s="23">
        <v>0</v>
      </c>
      <c r="O21" s="7" t="s">
        <v>4</v>
      </c>
      <c r="P21" s="8"/>
      <c r="Q21" s="18"/>
      <c r="R21" s="1"/>
      <c r="S21" s="1"/>
      <c r="T21" s="31" t="s">
        <v>53</v>
      </c>
      <c r="U21" s="32"/>
      <c r="V21" s="33"/>
      <c r="W21" s="23">
        <v>0</v>
      </c>
      <c r="X21" s="7" t="s">
        <v>4</v>
      </c>
      <c r="Y21" s="8"/>
      <c r="Z21" s="18"/>
      <c r="AA21" s="1"/>
      <c r="AB21" s="1"/>
      <c r="AC21" s="31" t="s">
        <v>53</v>
      </c>
      <c r="AD21" s="32"/>
      <c r="AE21" s="33"/>
      <c r="AF21" s="23">
        <v>0</v>
      </c>
      <c r="AG21" s="7" t="s">
        <v>4</v>
      </c>
      <c r="AH21" s="8"/>
      <c r="AI21" s="18"/>
      <c r="AJ21" s="1"/>
      <c r="AK21" s="1"/>
      <c r="AL21" s="31" t="s">
        <v>53</v>
      </c>
      <c r="AM21" s="32"/>
      <c r="AN21" s="33"/>
      <c r="AO21" s="23">
        <v>0</v>
      </c>
      <c r="AP21" s="7" t="s">
        <v>4</v>
      </c>
      <c r="AQ21" s="8"/>
      <c r="AR21" s="18"/>
      <c r="AS21" s="1"/>
      <c r="AT21" s="1"/>
      <c r="AU21" s="135" t="s">
        <v>55</v>
      </c>
      <c r="AV21" s="136"/>
      <c r="AW21" s="137"/>
      <c r="AX21" s="23">
        <v>0</v>
      </c>
      <c r="AY21" s="7" t="s">
        <v>4</v>
      </c>
      <c r="AZ21" s="8"/>
      <c r="BA21" s="18"/>
      <c r="BB21" s="1"/>
    </row>
    <row r="22" spans="1:54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35" t="s">
        <v>54</v>
      </c>
      <c r="L22" s="136"/>
      <c r="M22" s="137"/>
      <c r="N22" s="23">
        <v>0</v>
      </c>
      <c r="O22" s="7" t="s">
        <v>4</v>
      </c>
      <c r="P22" s="8"/>
      <c r="Q22" s="18"/>
      <c r="R22" s="1"/>
      <c r="S22" s="1"/>
      <c r="T22" s="135" t="s">
        <v>54</v>
      </c>
      <c r="U22" s="136"/>
      <c r="V22" s="137"/>
      <c r="W22" s="23">
        <v>0</v>
      </c>
      <c r="X22" s="7" t="s">
        <v>4</v>
      </c>
      <c r="Y22" s="8"/>
      <c r="Z22" s="18"/>
      <c r="AA22" s="1"/>
      <c r="AB22" s="1"/>
      <c r="AC22" s="135" t="s">
        <v>54</v>
      </c>
      <c r="AD22" s="136"/>
      <c r="AE22" s="137"/>
      <c r="AF22" s="23">
        <v>0</v>
      </c>
      <c r="AG22" s="7" t="s">
        <v>4</v>
      </c>
      <c r="AH22" s="8"/>
      <c r="AI22" s="18"/>
      <c r="AJ22" s="1"/>
      <c r="AK22" s="1"/>
      <c r="AL22" s="135" t="s">
        <v>54</v>
      </c>
      <c r="AM22" s="136"/>
      <c r="AN22" s="137"/>
      <c r="AO22" s="23">
        <v>0</v>
      </c>
      <c r="AP22" s="7" t="s">
        <v>4</v>
      </c>
      <c r="AQ22" s="8"/>
      <c r="AR22" s="18"/>
      <c r="AS22" s="1"/>
      <c r="AT22" s="1"/>
      <c r="AU22" s="135" t="s">
        <v>56</v>
      </c>
      <c r="AV22" s="136"/>
      <c r="AW22" s="137"/>
      <c r="AX22" s="23">
        <v>0</v>
      </c>
      <c r="AY22" s="7" t="s">
        <v>4</v>
      </c>
      <c r="AZ22" s="8"/>
      <c r="BA22" s="18"/>
      <c r="BB22" s="1"/>
    </row>
    <row r="23" spans="1:54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35" t="s">
        <v>55</v>
      </c>
      <c r="L23" s="136"/>
      <c r="M23" s="137"/>
      <c r="N23" s="23">
        <v>0</v>
      </c>
      <c r="O23" s="7" t="s">
        <v>4</v>
      </c>
      <c r="P23" s="8"/>
      <c r="Q23" s="18"/>
      <c r="R23" s="1"/>
      <c r="S23" s="1"/>
      <c r="T23" s="135" t="s">
        <v>55</v>
      </c>
      <c r="U23" s="136"/>
      <c r="V23" s="137"/>
      <c r="W23" s="23">
        <v>0</v>
      </c>
      <c r="X23" s="7" t="s">
        <v>4</v>
      </c>
      <c r="Y23" s="8"/>
      <c r="Z23" s="18"/>
      <c r="AA23" s="1"/>
      <c r="AB23" s="1"/>
      <c r="AC23" s="135" t="s">
        <v>55</v>
      </c>
      <c r="AD23" s="136"/>
      <c r="AE23" s="137"/>
      <c r="AF23" s="23">
        <v>0</v>
      </c>
      <c r="AG23" s="7" t="s">
        <v>4</v>
      </c>
      <c r="AH23" s="8"/>
      <c r="AI23" s="18"/>
      <c r="AJ23" s="1"/>
      <c r="AK23" s="1"/>
      <c r="AL23" s="135" t="s">
        <v>55</v>
      </c>
      <c r="AM23" s="136"/>
      <c r="AN23" s="137"/>
      <c r="AO23" s="23">
        <v>0</v>
      </c>
      <c r="AP23" s="7" t="s">
        <v>4</v>
      </c>
      <c r="AQ23" s="8"/>
      <c r="AR23" s="18"/>
      <c r="AS23" s="1"/>
      <c r="AT23" s="1"/>
      <c r="AU23" s="34" t="s">
        <v>57</v>
      </c>
      <c r="AV23" s="35"/>
      <c r="AW23" s="36"/>
      <c r="AX23" s="21">
        <f>SUM(AX16:AX22)</f>
        <v>-146476</v>
      </c>
      <c r="AY23" s="10" t="s">
        <v>4</v>
      </c>
      <c r="AZ23" s="9"/>
      <c r="BA23" s="19"/>
      <c r="BB23" s="1"/>
    </row>
    <row r="24" spans="1:54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35" t="s">
        <v>56</v>
      </c>
      <c r="L24" s="136"/>
      <c r="M24" s="137"/>
      <c r="N24" s="23">
        <v>0</v>
      </c>
      <c r="O24" s="7" t="s">
        <v>4</v>
      </c>
      <c r="P24" s="8"/>
      <c r="Q24" s="18"/>
      <c r="R24" s="1"/>
      <c r="S24" s="1"/>
      <c r="T24" s="135" t="s">
        <v>56</v>
      </c>
      <c r="U24" s="136"/>
      <c r="V24" s="137"/>
      <c r="W24" s="23">
        <v>0</v>
      </c>
      <c r="X24" s="7" t="s">
        <v>4</v>
      </c>
      <c r="Y24" s="8"/>
      <c r="Z24" s="18"/>
      <c r="AA24" s="1"/>
      <c r="AB24" s="1"/>
      <c r="AC24" s="135" t="s">
        <v>56</v>
      </c>
      <c r="AD24" s="136"/>
      <c r="AE24" s="137"/>
      <c r="AF24" s="23">
        <v>0</v>
      </c>
      <c r="AG24" s="7" t="s">
        <v>4</v>
      </c>
      <c r="AH24" s="8"/>
      <c r="AI24" s="18"/>
      <c r="AJ24" s="1"/>
      <c r="AK24" s="1"/>
      <c r="AL24" s="135" t="s">
        <v>56</v>
      </c>
      <c r="AM24" s="136"/>
      <c r="AN24" s="137"/>
      <c r="AO24" s="23">
        <v>0</v>
      </c>
      <c r="AP24" s="7" t="s">
        <v>4</v>
      </c>
      <c r="AQ24" s="8"/>
      <c r="AR24" s="18"/>
      <c r="AS24" s="1"/>
      <c r="AT24" s="1"/>
      <c r="AU24" s="34" t="s">
        <v>58</v>
      </c>
      <c r="AV24" s="35"/>
      <c r="AW24" s="36"/>
      <c r="AX24" s="21">
        <f>AX11+AX15+AX23</f>
        <v>1741414</v>
      </c>
      <c r="AY24" s="10" t="s">
        <v>4</v>
      </c>
      <c r="AZ24" s="20">
        <f>IF(AX24&lt;0,0,-AX24)</f>
        <v>-1741414</v>
      </c>
      <c r="BA24" s="10" t="s">
        <v>4</v>
      </c>
      <c r="BB24" s="1"/>
    </row>
    <row r="25" spans="1:5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46" t="s">
        <v>57</v>
      </c>
      <c r="L25" s="147"/>
      <c r="M25" s="148"/>
      <c r="N25" s="21">
        <f>SUM(N18:N24)</f>
        <v>-1080271</v>
      </c>
      <c r="O25" s="10" t="s">
        <v>4</v>
      </c>
      <c r="P25" s="9"/>
      <c r="Q25" s="19"/>
      <c r="R25" s="1"/>
      <c r="S25" s="1"/>
      <c r="T25" s="34" t="s">
        <v>57</v>
      </c>
      <c r="U25" s="35"/>
      <c r="V25" s="36"/>
      <c r="W25" s="21">
        <f>SUM(W18:W24)</f>
        <v>-668737</v>
      </c>
      <c r="X25" s="10" t="s">
        <v>4</v>
      </c>
      <c r="Y25" s="9"/>
      <c r="Z25" s="19"/>
      <c r="AA25" s="1"/>
      <c r="AB25" s="1"/>
      <c r="AC25" s="34" t="s">
        <v>57</v>
      </c>
      <c r="AD25" s="35"/>
      <c r="AE25" s="36"/>
      <c r="AF25" s="21">
        <f>SUM(AF18:AF24)</f>
        <v>-621881</v>
      </c>
      <c r="AG25" s="10" t="s">
        <v>4</v>
      </c>
      <c r="AH25" s="9"/>
      <c r="AI25" s="19"/>
      <c r="AJ25" s="1"/>
      <c r="AK25" s="1"/>
      <c r="AL25" s="34" t="s">
        <v>57</v>
      </c>
      <c r="AM25" s="35"/>
      <c r="AN25" s="36"/>
      <c r="AO25" s="21">
        <f>SUM(AO18:AO24)</f>
        <v>-3215239</v>
      </c>
      <c r="AP25" s="10" t="s">
        <v>4</v>
      </c>
      <c r="AQ25" s="9"/>
      <c r="AR25" s="19"/>
      <c r="AS25" s="1"/>
      <c r="AT25" s="1"/>
      <c r="AU25" s="40" t="s">
        <v>96</v>
      </c>
      <c r="AV25" s="29"/>
      <c r="AW25" s="29"/>
      <c r="AX25" s="29"/>
      <c r="AY25" s="29"/>
      <c r="AZ25" s="29"/>
      <c r="BA25" s="30"/>
      <c r="BB25" s="1"/>
    </row>
    <row r="26" spans="1:54" ht="30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46" t="s">
        <v>58</v>
      </c>
      <c r="L26" s="147"/>
      <c r="M26" s="148"/>
      <c r="N26" s="21">
        <f>N13+N17+N25</f>
        <v>799493</v>
      </c>
      <c r="O26" s="10" t="s">
        <v>4</v>
      </c>
      <c r="P26" s="20">
        <f>IF(N26&lt;0,0,-N26)</f>
        <v>-799493</v>
      </c>
      <c r="Q26" s="10" t="s">
        <v>4</v>
      </c>
      <c r="R26" s="1"/>
      <c r="S26" s="1"/>
      <c r="T26" s="34" t="s">
        <v>58</v>
      </c>
      <c r="U26" s="35"/>
      <c r="V26" s="36"/>
      <c r="W26" s="21">
        <f>W13+W17+W25</f>
        <v>1152328</v>
      </c>
      <c r="X26" s="10" t="s">
        <v>4</v>
      </c>
      <c r="Y26" s="20">
        <f>IF(W26&lt;0,0,-W26)</f>
        <v>-1152328</v>
      </c>
      <c r="Z26" s="10" t="s">
        <v>4</v>
      </c>
      <c r="AA26" s="1"/>
      <c r="AB26" s="1"/>
      <c r="AC26" s="34" t="s">
        <v>58</v>
      </c>
      <c r="AD26" s="35"/>
      <c r="AE26" s="36"/>
      <c r="AF26" s="21">
        <f>AF13+AF17+AF25</f>
        <v>1420280</v>
      </c>
      <c r="AG26" s="10" t="s">
        <v>4</v>
      </c>
      <c r="AH26" s="20">
        <f>IF(AF26&lt;0,0,-AF26)</f>
        <v>-1420280</v>
      </c>
      <c r="AI26" s="10" t="s">
        <v>4</v>
      </c>
      <c r="AJ26" s="1"/>
      <c r="AK26" s="1"/>
      <c r="AL26" s="34" t="s">
        <v>58</v>
      </c>
      <c r="AM26" s="35"/>
      <c r="AN26" s="36"/>
      <c r="AO26" s="21">
        <f>AO13+AO17+AO25</f>
        <v>-1450680</v>
      </c>
      <c r="AP26" s="10" t="s">
        <v>4</v>
      </c>
      <c r="AQ26" s="20">
        <f>IF(AO26&lt;0,0,-AO26)</f>
        <v>0</v>
      </c>
      <c r="AR26" s="10" t="s">
        <v>4</v>
      </c>
      <c r="AS26" s="1"/>
      <c r="AT26" s="1"/>
      <c r="AU26" s="135" t="s">
        <v>97</v>
      </c>
      <c r="AV26" s="136"/>
      <c r="AW26" s="137"/>
      <c r="AX26" s="23">
        <v>3055191</v>
      </c>
      <c r="AY26" s="7" t="s">
        <v>4</v>
      </c>
      <c r="AZ26" s="12"/>
      <c r="BA26" s="17"/>
      <c r="BB26" s="1"/>
    </row>
    <row r="27" spans="1:5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94" t="s">
        <v>96</v>
      </c>
      <c r="L27" s="139"/>
      <c r="M27" s="139"/>
      <c r="N27" s="139"/>
      <c r="O27" s="139"/>
      <c r="P27" s="139"/>
      <c r="Q27" s="140"/>
      <c r="R27" s="1"/>
      <c r="S27" s="1"/>
      <c r="T27" s="40" t="s">
        <v>96</v>
      </c>
      <c r="U27" s="29"/>
      <c r="V27" s="29"/>
      <c r="W27" s="29"/>
      <c r="X27" s="29"/>
      <c r="Y27" s="29"/>
      <c r="Z27" s="30"/>
      <c r="AA27" s="1"/>
      <c r="AB27" s="1"/>
      <c r="AC27" s="40" t="s">
        <v>96</v>
      </c>
      <c r="AD27" s="29"/>
      <c r="AE27" s="29"/>
      <c r="AF27" s="29"/>
      <c r="AG27" s="29"/>
      <c r="AH27" s="29"/>
      <c r="AI27" s="30"/>
      <c r="AJ27" s="1"/>
      <c r="AK27" s="1"/>
      <c r="AL27" s="40" t="s">
        <v>96</v>
      </c>
      <c r="AM27" s="29"/>
      <c r="AN27" s="29"/>
      <c r="AO27" s="29"/>
      <c r="AP27" s="29"/>
      <c r="AQ27" s="29"/>
      <c r="AR27" s="30"/>
      <c r="AS27" s="1"/>
      <c r="AT27" s="1"/>
      <c r="AU27" s="199" t="s">
        <v>60</v>
      </c>
      <c r="AV27" s="200"/>
      <c r="AW27" s="201"/>
      <c r="AX27" s="195">
        <v>0</v>
      </c>
      <c r="AY27" s="197" t="s">
        <v>4</v>
      </c>
      <c r="AZ27" s="8"/>
      <c r="BA27" s="18"/>
      <c r="BB27" s="1"/>
    </row>
    <row r="28" spans="1:54" ht="29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35" t="s">
        <v>97</v>
      </c>
      <c r="L28" s="136"/>
      <c r="M28" s="137"/>
      <c r="N28" s="23">
        <v>3759538</v>
      </c>
      <c r="O28" s="7" t="s">
        <v>4</v>
      </c>
      <c r="P28" s="12"/>
      <c r="Q28" s="17"/>
      <c r="R28" s="1"/>
      <c r="S28" s="1"/>
      <c r="T28" s="135" t="s">
        <v>97</v>
      </c>
      <c r="U28" s="136"/>
      <c r="V28" s="137"/>
      <c r="W28" s="23">
        <v>3312658</v>
      </c>
      <c r="X28" s="7" t="s">
        <v>4</v>
      </c>
      <c r="Y28" s="12"/>
      <c r="Z28" s="17"/>
      <c r="AA28" s="1"/>
      <c r="AB28" s="1"/>
      <c r="AC28" s="135" t="s">
        <v>97</v>
      </c>
      <c r="AD28" s="136"/>
      <c r="AE28" s="137"/>
      <c r="AF28" s="23">
        <v>3310113</v>
      </c>
      <c r="AG28" s="7" t="s">
        <v>4</v>
      </c>
      <c r="AH28" s="12"/>
      <c r="AI28" s="17"/>
      <c r="AJ28" s="1"/>
      <c r="AK28" s="1"/>
      <c r="AL28" s="135" t="s">
        <v>97</v>
      </c>
      <c r="AM28" s="136"/>
      <c r="AN28" s="137"/>
      <c r="AO28" s="23">
        <v>3161311</v>
      </c>
      <c r="AP28" s="7" t="s">
        <v>4</v>
      </c>
      <c r="AQ28" s="12"/>
      <c r="AR28" s="17"/>
      <c r="AS28" s="1"/>
      <c r="AT28" s="1"/>
      <c r="AU28" s="202"/>
      <c r="AV28" s="203"/>
      <c r="AW28" s="204"/>
      <c r="AX28" s="196"/>
      <c r="AY28" s="198"/>
      <c r="AZ28" s="9"/>
      <c r="BA28" s="19"/>
      <c r="BB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42" t="s">
        <v>59</v>
      </c>
      <c r="L29" s="143"/>
      <c r="M29" s="144"/>
      <c r="N29" s="23">
        <v>0</v>
      </c>
      <c r="O29" s="7" t="s">
        <v>4</v>
      </c>
      <c r="P29" s="8"/>
      <c r="Q29" s="18"/>
      <c r="R29" s="1"/>
      <c r="S29" s="1"/>
      <c r="T29" s="31" t="s">
        <v>59</v>
      </c>
      <c r="U29" s="32"/>
      <c r="V29" s="33"/>
      <c r="W29" s="23">
        <v>0</v>
      </c>
      <c r="X29" s="7" t="s">
        <v>4</v>
      </c>
      <c r="Y29" s="8"/>
      <c r="Z29" s="18"/>
      <c r="AA29" s="1"/>
      <c r="AB29" s="1"/>
      <c r="AC29" s="31" t="s">
        <v>59</v>
      </c>
      <c r="AD29" s="32"/>
      <c r="AE29" s="33"/>
      <c r="AF29" s="23">
        <v>0</v>
      </c>
      <c r="AG29" s="7" t="s">
        <v>4</v>
      </c>
      <c r="AH29" s="8"/>
      <c r="AI29" s="18"/>
      <c r="AJ29" s="1"/>
      <c r="AK29" s="1"/>
      <c r="AL29" s="31" t="s">
        <v>59</v>
      </c>
      <c r="AM29" s="32"/>
      <c r="AN29" s="33"/>
      <c r="AO29" s="23">
        <v>0</v>
      </c>
      <c r="AP29" s="7" t="s">
        <v>4</v>
      </c>
      <c r="AQ29" s="8"/>
      <c r="AR29" s="18"/>
      <c r="AS29" s="1"/>
      <c r="AT29" s="1"/>
      <c r="AU29" s="34" t="s">
        <v>61</v>
      </c>
      <c r="AV29" s="35"/>
      <c r="AW29" s="36"/>
      <c r="AX29" s="21">
        <f>SUM(AX26:AX28)</f>
        <v>3055191</v>
      </c>
      <c r="AY29" s="10" t="s">
        <v>4</v>
      </c>
      <c r="AZ29" s="21">
        <f>-AX29</f>
        <v>-3055191</v>
      </c>
      <c r="BA29" s="10" t="s">
        <v>4</v>
      </c>
      <c r="BB29" s="1"/>
    </row>
    <row r="30" spans="1:54" ht="34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35" t="s">
        <v>60</v>
      </c>
      <c r="L30" s="136"/>
      <c r="M30" s="137"/>
      <c r="N30" s="23">
        <v>38219</v>
      </c>
      <c r="O30" s="7" t="s">
        <v>4</v>
      </c>
      <c r="P30" s="9"/>
      <c r="Q30" s="19"/>
      <c r="R30" s="1"/>
      <c r="S30" s="1"/>
      <c r="T30" s="135" t="s">
        <v>60</v>
      </c>
      <c r="U30" s="136"/>
      <c r="V30" s="137"/>
      <c r="W30" s="23">
        <v>0</v>
      </c>
      <c r="X30" s="7" t="s">
        <v>4</v>
      </c>
      <c r="Y30" s="9"/>
      <c r="Z30" s="19"/>
      <c r="AA30" s="1"/>
      <c r="AB30" s="1"/>
      <c r="AC30" s="135" t="s">
        <v>60</v>
      </c>
      <c r="AD30" s="136"/>
      <c r="AE30" s="137"/>
      <c r="AF30" s="23">
        <v>0</v>
      </c>
      <c r="AG30" s="7" t="s">
        <v>4</v>
      </c>
      <c r="AH30" s="9"/>
      <c r="AI30" s="19"/>
      <c r="AJ30" s="1"/>
      <c r="AK30" s="1"/>
      <c r="AL30" s="135" t="s">
        <v>60</v>
      </c>
      <c r="AM30" s="136"/>
      <c r="AN30" s="137"/>
      <c r="AO30" s="23">
        <v>0</v>
      </c>
      <c r="AP30" s="7" t="s">
        <v>4</v>
      </c>
      <c r="AQ30" s="9"/>
      <c r="AR30" s="19"/>
      <c r="AS30" s="1"/>
      <c r="AT30" s="1"/>
      <c r="AU30" s="138" t="s">
        <v>240</v>
      </c>
      <c r="AV30" s="139"/>
      <c r="AW30" s="139"/>
      <c r="AX30" s="139"/>
      <c r="AY30" s="140"/>
      <c r="AZ30" s="22">
        <f>AZ7+AZ24+AZ29</f>
        <v>-1056841</v>
      </c>
      <c r="BA30" s="11" t="s">
        <v>4</v>
      </c>
      <c r="BB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46" t="s">
        <v>61</v>
      </c>
      <c r="L31" s="147"/>
      <c r="M31" s="148"/>
      <c r="N31" s="21">
        <f>SUM(N28:N30)</f>
        <v>3797757</v>
      </c>
      <c r="O31" s="10" t="s">
        <v>4</v>
      </c>
      <c r="P31" s="21">
        <f>-N31</f>
        <v>-3797757</v>
      </c>
      <c r="Q31" s="10" t="s">
        <v>4</v>
      </c>
      <c r="R31" s="1"/>
      <c r="S31" s="1"/>
      <c r="T31" s="34" t="s">
        <v>61</v>
      </c>
      <c r="U31" s="35"/>
      <c r="V31" s="36"/>
      <c r="W31" s="21">
        <f>SUM(W28:W30)</f>
        <v>3312658</v>
      </c>
      <c r="X31" s="10" t="s">
        <v>4</v>
      </c>
      <c r="Y31" s="21">
        <f>-W31</f>
        <v>-3312658</v>
      </c>
      <c r="Z31" s="10" t="s">
        <v>4</v>
      </c>
      <c r="AA31" s="1"/>
      <c r="AB31" s="1"/>
      <c r="AC31" s="34" t="s">
        <v>61</v>
      </c>
      <c r="AD31" s="35"/>
      <c r="AE31" s="36"/>
      <c r="AF31" s="21">
        <f>SUM(AF28:AF30)</f>
        <v>3310113</v>
      </c>
      <c r="AG31" s="10" t="s">
        <v>4</v>
      </c>
      <c r="AH31" s="21">
        <f>-AF31</f>
        <v>-3310113</v>
      </c>
      <c r="AI31" s="10" t="s">
        <v>4</v>
      </c>
      <c r="AJ31" s="1"/>
      <c r="AK31" s="1"/>
      <c r="AL31" s="34" t="s">
        <v>61</v>
      </c>
      <c r="AM31" s="35"/>
      <c r="AN31" s="36"/>
      <c r="AO31" s="21">
        <f>SUM(AO28:AO30)</f>
        <v>3161311</v>
      </c>
      <c r="AP31" s="10" t="s">
        <v>4</v>
      </c>
      <c r="AQ31" s="21">
        <f>-AO31</f>
        <v>-3161311</v>
      </c>
      <c r="AR31" s="10" t="s">
        <v>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3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38" t="s">
        <v>235</v>
      </c>
      <c r="L32" s="139"/>
      <c r="M32" s="139"/>
      <c r="N32" s="139"/>
      <c r="O32" s="140"/>
      <c r="P32" s="22">
        <f>P7+P26+P31</f>
        <v>-825375</v>
      </c>
      <c r="Q32" s="11" t="s">
        <v>4</v>
      </c>
      <c r="R32" s="1"/>
      <c r="S32" s="1"/>
      <c r="T32" s="138" t="s">
        <v>236</v>
      </c>
      <c r="U32" s="139"/>
      <c r="V32" s="139"/>
      <c r="W32" s="139"/>
      <c r="X32" s="140"/>
      <c r="Y32" s="22">
        <f>Y7+Y26+Y31</f>
        <v>-465378</v>
      </c>
      <c r="Z32" s="11" t="s">
        <v>4</v>
      </c>
      <c r="AA32" s="1"/>
      <c r="AB32" s="1"/>
      <c r="AC32" s="138" t="s">
        <v>237</v>
      </c>
      <c r="AD32" s="139"/>
      <c r="AE32" s="139"/>
      <c r="AF32" s="139"/>
      <c r="AG32" s="140"/>
      <c r="AH32" s="22">
        <f>AH7+AH26+AH31</f>
        <v>-1866129</v>
      </c>
      <c r="AI32" s="11" t="s">
        <v>4</v>
      </c>
      <c r="AJ32" s="1"/>
      <c r="AK32" s="1"/>
      <c r="AL32" s="138" t="s">
        <v>239</v>
      </c>
      <c r="AM32" s="139"/>
      <c r="AN32" s="139"/>
      <c r="AO32" s="139"/>
      <c r="AP32" s="140"/>
      <c r="AQ32" s="22">
        <f>AQ7+AQ26+AQ31</f>
        <v>575437</v>
      </c>
      <c r="AR32" s="11" t="s">
        <v>4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04"/>
      <c r="L34" s="104"/>
      <c r="M34" s="104"/>
      <c r="N34" s="104"/>
      <c r="O34" s="104"/>
      <c r="P34" s="104"/>
      <c r="Q34" s="104"/>
      <c r="R34" s="104"/>
      <c r="S34" s="1"/>
      <c r="T34" s="104"/>
      <c r="U34" s="104"/>
      <c r="V34" s="104"/>
      <c r="W34" s="104"/>
      <c r="X34" s="104"/>
      <c r="Y34" s="104"/>
      <c r="Z34" s="104"/>
      <c r="AA34" s="1"/>
      <c r="AB34" s="1"/>
      <c r="AC34" s="104"/>
      <c r="AD34" s="104"/>
      <c r="AE34" s="104"/>
      <c r="AF34" s="104"/>
      <c r="AG34" s="104"/>
      <c r="AH34" s="104"/>
      <c r="AI34" s="104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04"/>
      <c r="L35" s="104"/>
      <c r="M35" s="104"/>
      <c r="N35" s="104"/>
      <c r="O35" s="104"/>
      <c r="P35" s="104"/>
      <c r="Q35" s="104"/>
      <c r="R35" s="104"/>
      <c r="S35" s="1"/>
      <c r="T35" s="104"/>
      <c r="U35" s="104"/>
      <c r="V35" s="104"/>
      <c r="W35" s="104"/>
      <c r="X35" s="104"/>
      <c r="Y35" s="104"/>
      <c r="Z35" s="104"/>
      <c r="AA35" s="1"/>
      <c r="AB35" s="1"/>
      <c r="AC35" s="104"/>
      <c r="AD35" s="104"/>
      <c r="AE35" s="104"/>
      <c r="AF35" s="104"/>
      <c r="AG35" s="104"/>
      <c r="AH35" s="104"/>
      <c r="AI35" s="104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3"/>
      <c r="AV35" s="53"/>
      <c r="AW35" s="53"/>
      <c r="AX35" s="53"/>
      <c r="AY35" s="53"/>
      <c r="AZ35" s="53"/>
      <c r="BA35" s="53"/>
      <c r="BB35" s="1"/>
    </row>
  </sheetData>
  <sheetProtection password="C6BD" sheet="1" objects="1" scenarios="1"/>
  <mergeCells count="76">
    <mergeCell ref="T32:X32"/>
    <mergeCell ref="AC32:AG32"/>
    <mergeCell ref="AL32:AP32"/>
    <mergeCell ref="AU30:AY30"/>
    <mergeCell ref="AU18:AW18"/>
    <mergeCell ref="AU19:AW19"/>
    <mergeCell ref="AL22:AN22"/>
    <mergeCell ref="AL30:AN30"/>
    <mergeCell ref="AU26:AW26"/>
    <mergeCell ref="AL23:AN23"/>
    <mergeCell ref="AL24:AN24"/>
    <mergeCell ref="AL28:AN28"/>
    <mergeCell ref="AC30:AE30"/>
    <mergeCell ref="T28:V28"/>
    <mergeCell ref="T30:V30"/>
    <mergeCell ref="AC28:AE28"/>
    <mergeCell ref="B3:H4"/>
    <mergeCell ref="AL3:AR4"/>
    <mergeCell ref="AU3:BA4"/>
    <mergeCell ref="AL18:AN18"/>
    <mergeCell ref="AL19:AN19"/>
    <mergeCell ref="B12:F12"/>
    <mergeCell ref="B11:F11"/>
    <mergeCell ref="B6:H6"/>
    <mergeCell ref="K10:M10"/>
    <mergeCell ref="K11:M11"/>
    <mergeCell ref="K12:M12"/>
    <mergeCell ref="B9:F9"/>
    <mergeCell ref="B10:F10"/>
    <mergeCell ref="B7:F7"/>
    <mergeCell ref="B8:F8"/>
    <mergeCell ref="K13:M13"/>
    <mergeCell ref="K14:M14"/>
    <mergeCell ref="K3:Q4"/>
    <mergeCell ref="K6:Q6"/>
    <mergeCell ref="K7:O7"/>
    <mergeCell ref="K8:Q8"/>
    <mergeCell ref="K9:M9"/>
    <mergeCell ref="K29:M29"/>
    <mergeCell ref="K30:M30"/>
    <mergeCell ref="K31:M31"/>
    <mergeCell ref="K32:O32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Q27"/>
    <mergeCell ref="AX27:AX28"/>
    <mergeCell ref="AY27:AY28"/>
    <mergeCell ref="K28:M28"/>
    <mergeCell ref="AU27:AW28"/>
    <mergeCell ref="T3:Y4"/>
    <mergeCell ref="T22:V22"/>
    <mergeCell ref="T23:V23"/>
    <mergeCell ref="T24:V24"/>
    <mergeCell ref="T18:V18"/>
    <mergeCell ref="T19:V19"/>
    <mergeCell ref="AU16:AW16"/>
    <mergeCell ref="AC3:AH4"/>
    <mergeCell ref="AC22:AE22"/>
    <mergeCell ref="AC23:AE23"/>
    <mergeCell ref="AC24:AE24"/>
    <mergeCell ref="AC18:AE18"/>
    <mergeCell ref="AC19:AE19"/>
    <mergeCell ref="AU17:AW17"/>
    <mergeCell ref="AU20:AW20"/>
    <mergeCell ref="AU21:AW21"/>
    <mergeCell ref="AU22:AW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tabSelected="1" view="pageLayout" topLeftCell="A4" zoomScaleNormal="100" workbookViewId="0">
      <selection activeCell="E16" sqref="E16"/>
    </sheetView>
  </sheetViews>
  <sheetFormatPr defaultRowHeight="15" x14ac:dyDescent="0.25"/>
  <cols>
    <col min="1" max="1" width="5.140625" style="69" customWidth="1"/>
    <col min="2" max="3" width="9.140625" style="69"/>
    <col min="4" max="4" width="27.140625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9" ht="15" customHeight="1" x14ac:dyDescent="0.25">
      <c r="A3" s="70"/>
      <c r="B3" s="141" t="s">
        <v>102</v>
      </c>
      <c r="C3" s="141"/>
      <c r="D3" s="141"/>
      <c r="E3" s="141"/>
      <c r="F3" s="141"/>
      <c r="G3" s="141"/>
      <c r="H3" s="141"/>
      <c r="I3" s="70"/>
    </row>
    <row r="4" spans="1:9" ht="15" customHeight="1" x14ac:dyDescent="0.25">
      <c r="A4" s="70"/>
      <c r="B4" s="141"/>
      <c r="C4" s="141"/>
      <c r="D4" s="141"/>
      <c r="E4" s="141"/>
      <c r="F4" s="141"/>
      <c r="G4" s="141"/>
      <c r="H4" s="141"/>
      <c r="I4" s="70"/>
    </row>
    <row r="5" spans="1:9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25">
      <c r="A7" s="70"/>
      <c r="B7" s="70"/>
      <c r="C7" s="70"/>
      <c r="D7" s="70"/>
      <c r="E7" s="70"/>
      <c r="F7" s="70"/>
      <c r="G7" s="70"/>
      <c r="H7" s="70"/>
      <c r="I7" s="70"/>
    </row>
    <row r="8" spans="1:9" x14ac:dyDescent="0.25">
      <c r="A8" s="70"/>
      <c r="B8" s="138" t="s">
        <v>93</v>
      </c>
      <c r="C8" s="139"/>
      <c r="D8" s="139"/>
      <c r="E8" s="139"/>
      <c r="F8" s="139"/>
      <c r="G8" s="139"/>
      <c r="H8" s="140"/>
      <c r="I8" s="70"/>
    </row>
    <row r="9" spans="1:9" ht="30" customHeight="1" x14ac:dyDescent="0.25">
      <c r="A9" s="70"/>
      <c r="B9" s="135" t="s">
        <v>28</v>
      </c>
      <c r="C9" s="136"/>
      <c r="D9" s="137"/>
      <c r="E9" s="84">
        <f>'Fane 3. Grundlag'!G12</f>
        <v>4706378.2084839577</v>
      </c>
      <c r="F9" s="72" t="s">
        <v>4</v>
      </c>
      <c r="G9" s="73"/>
      <c r="H9" s="74"/>
      <c r="I9" s="70"/>
    </row>
    <row r="10" spans="1:9" x14ac:dyDescent="0.25">
      <c r="A10" s="70"/>
      <c r="B10" s="145" t="s">
        <v>85</v>
      </c>
      <c r="C10" s="143"/>
      <c r="D10" s="144"/>
      <c r="E10" s="83">
        <f>'Fane 3. Grundlag'!G11</f>
        <v>1826219</v>
      </c>
      <c r="F10" s="72" t="s">
        <v>4</v>
      </c>
      <c r="G10" s="75"/>
      <c r="H10" s="76"/>
      <c r="I10" s="70"/>
    </row>
    <row r="11" spans="1:9" x14ac:dyDescent="0.25">
      <c r="A11" s="70"/>
      <c r="B11" s="142" t="s">
        <v>27</v>
      </c>
      <c r="C11" s="143"/>
      <c r="D11" s="144"/>
      <c r="E11" s="83">
        <f>'Fane 4. Generelt eff.krav'!G11</f>
        <v>48962.706544227287</v>
      </c>
      <c r="F11" s="72" t="s">
        <v>4</v>
      </c>
      <c r="G11" s="78"/>
      <c r="H11" s="79"/>
      <c r="I11" s="70"/>
    </row>
    <row r="12" spans="1:9" x14ac:dyDescent="0.25">
      <c r="A12" s="70"/>
      <c r="B12" s="146" t="s">
        <v>34</v>
      </c>
      <c r="C12" s="147"/>
      <c r="D12" s="148"/>
      <c r="E12" s="85">
        <f>$E$9-$E$11</f>
        <v>4657415.5019397307</v>
      </c>
      <c r="F12" s="80" t="s">
        <v>4</v>
      </c>
      <c r="G12" s="85">
        <f>E12</f>
        <v>4657415.5019397307</v>
      </c>
      <c r="H12" s="80" t="s">
        <v>4</v>
      </c>
      <c r="I12" s="70"/>
    </row>
    <row r="13" spans="1:9" x14ac:dyDescent="0.25">
      <c r="A13" s="70"/>
      <c r="B13" s="138" t="s">
        <v>29</v>
      </c>
      <c r="C13" s="139"/>
      <c r="D13" s="139"/>
      <c r="E13" s="139"/>
      <c r="F13" s="139"/>
      <c r="G13" s="139"/>
      <c r="H13" s="140"/>
      <c r="I13" s="70"/>
    </row>
    <row r="14" spans="1:9" x14ac:dyDescent="0.25">
      <c r="A14" s="70"/>
      <c r="B14" s="129" t="s">
        <v>92</v>
      </c>
      <c r="C14" s="130"/>
      <c r="D14" s="131"/>
      <c r="E14" s="85">
        <f>'Fane 5. Hist. over el. underdæk'!G13</f>
        <v>-481785.25</v>
      </c>
      <c r="F14" s="80" t="s">
        <v>4</v>
      </c>
      <c r="G14" s="85">
        <f>E14</f>
        <v>-481785.25</v>
      </c>
      <c r="H14" s="80" t="s">
        <v>4</v>
      </c>
      <c r="I14" s="70"/>
    </row>
    <row r="15" spans="1:9" x14ac:dyDescent="0.25">
      <c r="A15" s="70"/>
      <c r="B15" s="138" t="s">
        <v>216</v>
      </c>
      <c r="C15" s="139"/>
      <c r="D15" s="139"/>
      <c r="E15" s="139"/>
      <c r="F15" s="139"/>
      <c r="G15" s="139"/>
      <c r="H15" s="140"/>
      <c r="I15" s="70"/>
    </row>
    <row r="16" spans="1:9" x14ac:dyDescent="0.25">
      <c r="A16" s="70"/>
      <c r="B16" s="135" t="s">
        <v>109</v>
      </c>
      <c r="C16" s="136"/>
      <c r="D16" s="137"/>
      <c r="E16" s="83">
        <f>'Fane 7. Korrektion af PL11-15'!G14/4</f>
        <v>39100.75</v>
      </c>
      <c r="F16" s="72" t="s">
        <v>4</v>
      </c>
      <c r="G16" s="82"/>
      <c r="H16" s="74"/>
      <c r="I16" s="70"/>
    </row>
    <row r="17" spans="1:9" x14ac:dyDescent="0.25">
      <c r="A17" s="70"/>
      <c r="B17" s="135" t="s">
        <v>110</v>
      </c>
      <c r="C17" s="136"/>
      <c r="D17" s="137"/>
      <c r="E17" s="83">
        <f>'Fane 7. Korrektion af PL11-15'!G22/4</f>
        <v>-234</v>
      </c>
      <c r="F17" s="72" t="s">
        <v>4</v>
      </c>
      <c r="G17" s="77"/>
      <c r="H17" s="76"/>
      <c r="I17" s="70"/>
    </row>
    <row r="18" spans="1:9" ht="30" customHeight="1" x14ac:dyDescent="0.25">
      <c r="A18" s="70"/>
      <c r="B18" s="135" t="s">
        <v>112</v>
      </c>
      <c r="C18" s="136"/>
      <c r="D18" s="137"/>
      <c r="E18" s="83">
        <f>'Fane 7. Korrektion af PL11-15'!G30/4</f>
        <v>0</v>
      </c>
      <c r="F18" s="72" t="s">
        <v>4</v>
      </c>
      <c r="G18" s="75"/>
      <c r="H18" s="76"/>
      <c r="I18" s="70"/>
    </row>
    <row r="19" spans="1:9" ht="21" customHeight="1" x14ac:dyDescent="0.25">
      <c r="A19" s="70"/>
      <c r="B19" s="135" t="s">
        <v>220</v>
      </c>
      <c r="C19" s="136"/>
      <c r="D19" s="137"/>
      <c r="E19" s="83">
        <f>'Fane 7. Korrektion af PL11-15'!G38/4</f>
        <v>4593.3449999999939</v>
      </c>
      <c r="F19" s="72" t="s">
        <v>4</v>
      </c>
      <c r="G19" s="78"/>
      <c r="H19" s="79"/>
      <c r="I19" s="70"/>
    </row>
    <row r="20" spans="1:9" x14ac:dyDescent="0.25">
      <c r="A20" s="70"/>
      <c r="B20" s="129" t="s">
        <v>111</v>
      </c>
      <c r="C20" s="130"/>
      <c r="D20" s="131"/>
      <c r="E20" s="85">
        <f>SUM(E16:E19)</f>
        <v>43460.094999999994</v>
      </c>
      <c r="F20" s="80" t="s">
        <v>4</v>
      </c>
      <c r="G20" s="85">
        <f>E20</f>
        <v>43460.094999999994</v>
      </c>
      <c r="H20" s="80" t="s">
        <v>4</v>
      </c>
      <c r="I20" s="70"/>
    </row>
    <row r="21" spans="1:9" x14ac:dyDescent="0.25">
      <c r="A21" s="70"/>
      <c r="B21" s="132" t="s">
        <v>222</v>
      </c>
      <c r="C21" s="133"/>
      <c r="D21" s="133"/>
      <c r="E21" s="133"/>
      <c r="F21" s="133"/>
      <c r="G21" s="133"/>
      <c r="H21" s="134"/>
      <c r="I21" s="70"/>
    </row>
    <row r="22" spans="1:9" ht="15" customHeight="1" x14ac:dyDescent="0.25">
      <c r="A22" s="70"/>
      <c r="B22" s="88" t="s">
        <v>234</v>
      </c>
      <c r="C22" s="87"/>
      <c r="D22" s="87"/>
      <c r="E22" s="85">
        <f>'Fane 7. Korrektion af PL11-15'!G42/4</f>
        <v>-4722</v>
      </c>
      <c r="F22" s="80" t="s">
        <v>4</v>
      </c>
      <c r="G22" s="85">
        <f>E22</f>
        <v>-4722</v>
      </c>
      <c r="H22" s="80" t="s">
        <v>4</v>
      </c>
      <c r="I22" s="70"/>
    </row>
    <row r="23" spans="1:9" x14ac:dyDescent="0.25">
      <c r="A23" s="70"/>
      <c r="B23" s="138" t="s">
        <v>30</v>
      </c>
      <c r="C23" s="139"/>
      <c r="D23" s="139"/>
      <c r="E23" s="139"/>
      <c r="F23" s="139"/>
      <c r="G23" s="139"/>
      <c r="H23" s="140"/>
      <c r="I23" s="70"/>
    </row>
    <row r="24" spans="1:9" ht="27.75" customHeight="1" x14ac:dyDescent="0.25">
      <c r="A24" s="70"/>
      <c r="B24" s="129" t="s">
        <v>218</v>
      </c>
      <c r="C24" s="130"/>
      <c r="D24" s="131"/>
      <c r="E24" s="85">
        <f>'Fane 8. Kontrol af PL2015'!G12/4</f>
        <v>-909571.5</v>
      </c>
      <c r="F24" s="80" t="s">
        <v>4</v>
      </c>
      <c r="G24" s="85">
        <f>E24</f>
        <v>-909571.5</v>
      </c>
      <c r="H24" s="80" t="s">
        <v>4</v>
      </c>
      <c r="I24" s="70"/>
    </row>
    <row r="25" spans="1:9" x14ac:dyDescent="0.25">
      <c r="A25" s="70"/>
      <c r="B25" s="138" t="s">
        <v>31</v>
      </c>
      <c r="C25" s="139"/>
      <c r="D25" s="139"/>
      <c r="E25" s="139"/>
      <c r="F25" s="140"/>
      <c r="G25" s="86">
        <f>G12+G14+G20+G22+G24</f>
        <v>3304796.8469397305</v>
      </c>
      <c r="H25" s="81" t="s">
        <v>4</v>
      </c>
      <c r="I25" s="70"/>
    </row>
    <row r="26" spans="1:9" x14ac:dyDescent="0.25">
      <c r="A26" s="70"/>
      <c r="B26" s="70"/>
      <c r="C26" s="70"/>
      <c r="D26" s="70"/>
      <c r="E26" s="70"/>
      <c r="F26" s="70"/>
      <c r="G26" s="70"/>
      <c r="H26" s="70"/>
      <c r="I26" s="70"/>
    </row>
    <row r="27" spans="1:9" x14ac:dyDescent="0.25">
      <c r="A27" s="70"/>
      <c r="B27" s="70"/>
      <c r="C27" s="70"/>
      <c r="D27" s="70"/>
      <c r="E27" s="70"/>
      <c r="F27" s="70"/>
      <c r="G27" s="70"/>
      <c r="H27" s="70"/>
      <c r="I27" s="70"/>
    </row>
    <row r="28" spans="1:9" x14ac:dyDescent="0.25">
      <c r="A28" s="70"/>
      <c r="B28" s="70"/>
      <c r="C28" s="70"/>
      <c r="D28" s="70"/>
      <c r="E28" s="70"/>
      <c r="F28" s="70"/>
      <c r="G28" s="70"/>
      <c r="H28" s="70"/>
      <c r="I28" s="70"/>
    </row>
    <row r="29" spans="1:9" x14ac:dyDescent="0.25">
      <c r="A29" s="70"/>
      <c r="B29" s="70"/>
      <c r="C29" s="70"/>
      <c r="D29" s="70"/>
      <c r="E29" s="70"/>
      <c r="F29" s="70"/>
      <c r="G29" s="70"/>
      <c r="H29" s="70"/>
      <c r="I29" s="70"/>
    </row>
    <row r="30" spans="1:9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x14ac:dyDescent="0.25">
      <c r="A46" s="71"/>
      <c r="B46" s="71"/>
      <c r="C46" s="71"/>
      <c r="D46" s="71"/>
      <c r="E46" s="71"/>
      <c r="F46" s="71"/>
      <c r="G46" s="71"/>
      <c r="H46" s="71"/>
      <c r="I46" s="71"/>
    </row>
  </sheetData>
  <sheetProtection password="C6BD" sheet="1" objects="1" scenarios="1"/>
  <mergeCells count="18">
    <mergeCell ref="B8:H8"/>
    <mergeCell ref="B16:D16"/>
    <mergeCell ref="B20:D20"/>
    <mergeCell ref="B21:H21"/>
    <mergeCell ref="B18:D18"/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3:H23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view="pageLayout" zoomScaleNormal="100" workbookViewId="0"/>
  </sheetViews>
  <sheetFormatPr defaultRowHeight="15" x14ac:dyDescent="0.25"/>
  <cols>
    <col min="1" max="1" width="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8" t="s">
        <v>9</v>
      </c>
      <c r="C3" s="158"/>
      <c r="D3" s="158"/>
      <c r="E3" s="158"/>
      <c r="F3" s="158"/>
      <c r="G3" s="158"/>
      <c r="H3" s="158"/>
      <c r="I3" s="57"/>
    </row>
    <row r="4" spans="1:9" ht="15" customHeight="1" x14ac:dyDescent="0.25">
      <c r="A4" s="57"/>
      <c r="B4" s="158"/>
      <c r="C4" s="158"/>
      <c r="D4" s="158"/>
      <c r="E4" s="158"/>
      <c r="F4" s="158"/>
      <c r="G4" s="158"/>
      <c r="H4" s="158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5" t="s">
        <v>32</v>
      </c>
      <c r="C9" s="156"/>
      <c r="D9" s="157"/>
      <c r="E9" s="89">
        <f>'Fane 2.1. Økonomisk ramme 2017'!$E$9-'Fane 2.1. Økonomisk ramme 2017'!$E$11</f>
        <v>4657415.5019397307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2.1. Økonomisk ramme 2017'!$E$10</f>
        <v>1826219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59149.176874634577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48741.595857744207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4667823.0829566214</v>
      </c>
      <c r="F13" s="99" t="s">
        <v>4</v>
      </c>
      <c r="G13" s="98">
        <f>E13</f>
        <v>4667823.0829566214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underdæk'!$G$12&gt;1,'Fane 5. Hist. over el. underdæk'!$G$13,0)</f>
        <v>-481785.25</v>
      </c>
      <c r="F15" s="99" t="s">
        <v>4</v>
      </c>
      <c r="G15" s="98">
        <f>E15</f>
        <v>-481785.25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5" t="s">
        <v>109</v>
      </c>
      <c r="C17" s="156"/>
      <c r="D17" s="157"/>
      <c r="E17" s="62">
        <f>'Fane 2.1. Økonomisk ramme 2017'!E16</f>
        <v>39100.75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5" t="s">
        <v>110</v>
      </c>
      <c r="C18" s="156"/>
      <c r="D18" s="157"/>
      <c r="E18" s="62">
        <f>'Fane 2.1. Økonomisk ramme 2017'!E17</f>
        <v>-234</v>
      </c>
      <c r="F18" s="90" t="s">
        <v>4</v>
      </c>
      <c r="G18" s="95"/>
      <c r="H18" s="94"/>
      <c r="I18" s="57"/>
    </row>
    <row r="19" spans="1:9" ht="29.25" customHeight="1" x14ac:dyDescent="0.25">
      <c r="A19" s="57"/>
      <c r="B19" s="155" t="s">
        <v>112</v>
      </c>
      <c r="C19" s="156"/>
      <c r="D19" s="157"/>
      <c r="E19" s="62">
        <f>'Fane 2.1. Økonomisk ramme 2017'!E18</f>
        <v>0</v>
      </c>
      <c r="F19" s="90" t="s">
        <v>4</v>
      </c>
      <c r="G19" s="93"/>
      <c r="H19" s="94"/>
      <c r="I19" s="57"/>
    </row>
    <row r="20" spans="1:9" ht="21" customHeight="1" x14ac:dyDescent="0.25">
      <c r="A20" s="57"/>
      <c r="B20" s="155" t="s">
        <v>220</v>
      </c>
      <c r="C20" s="156"/>
      <c r="D20" s="157"/>
      <c r="E20" s="62">
        <f>'Fane 2.1. Økonomisk ramme 2017'!E19</f>
        <v>4593.3449999999939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43460.094999999994</v>
      </c>
      <c r="F21" s="99" t="s">
        <v>4</v>
      </c>
      <c r="G21" s="98">
        <f>E21</f>
        <v>43460.094999999994</v>
      </c>
      <c r="H21" s="99" t="s">
        <v>4</v>
      </c>
      <c r="I21" s="57"/>
    </row>
    <row r="22" spans="1:9" ht="15" customHeight="1" x14ac:dyDescent="0.25">
      <c r="A22" s="57"/>
      <c r="B22" s="132" t="s">
        <v>222</v>
      </c>
      <c r="C22" s="133"/>
      <c r="D22" s="133"/>
      <c r="E22" s="133"/>
      <c r="F22" s="133"/>
      <c r="G22" s="133"/>
      <c r="H22" s="134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2.1. Økonomisk ramme 2017'!E22</f>
        <v>-4722</v>
      </c>
      <c r="F23" s="99" t="s">
        <v>4</v>
      </c>
      <c r="G23" s="98">
        <f>E23</f>
        <v>-4722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1.5" customHeight="1" x14ac:dyDescent="0.25">
      <c r="A25" s="57"/>
      <c r="B25" s="152" t="s">
        <v>218</v>
      </c>
      <c r="C25" s="153"/>
      <c r="D25" s="154"/>
      <c r="E25" s="98">
        <f>'Fane 2.1. Økonomisk ramme 2017'!E24</f>
        <v>-909571.5</v>
      </c>
      <c r="F25" s="99" t="s">
        <v>4</v>
      </c>
      <c r="G25" s="98">
        <f>E25</f>
        <v>-909571.5</v>
      </c>
      <c r="H25" s="99" t="s">
        <v>4</v>
      </c>
      <c r="I25" s="57"/>
    </row>
    <row r="26" spans="1:9" x14ac:dyDescent="0.25">
      <c r="A26" s="57"/>
      <c r="B26" s="149" t="s">
        <v>214</v>
      </c>
      <c r="C26" s="150"/>
      <c r="D26" s="150"/>
      <c r="E26" s="150"/>
      <c r="F26" s="151"/>
      <c r="G26" s="60">
        <f>G13+G15+G21+G23+G25</f>
        <v>3315204.4279566212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</sheetData>
  <sheetProtection password="C6BD" sheet="1" objects="1" scenarios="1"/>
  <mergeCells count="18">
    <mergeCell ref="B14:H14"/>
    <mergeCell ref="B15:D15"/>
    <mergeCell ref="B8:H8"/>
    <mergeCell ref="B16:H16"/>
    <mergeCell ref="B3:H4"/>
    <mergeCell ref="B9:D9"/>
    <mergeCell ref="B10:D10"/>
    <mergeCell ref="B11:D11"/>
    <mergeCell ref="B13:D13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570312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8" t="s">
        <v>8</v>
      </c>
      <c r="C3" s="158"/>
      <c r="D3" s="158"/>
      <c r="E3" s="158"/>
      <c r="F3" s="158"/>
      <c r="G3" s="158"/>
      <c r="H3" s="158"/>
      <c r="I3" s="57"/>
    </row>
    <row r="4" spans="1:9" ht="15" customHeight="1" x14ac:dyDescent="0.25">
      <c r="A4" s="57"/>
      <c r="B4" s="158"/>
      <c r="C4" s="158"/>
      <c r="D4" s="158"/>
      <c r="E4" s="158"/>
      <c r="F4" s="158"/>
      <c r="G4" s="158"/>
      <c r="H4" s="158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5" t="s">
        <v>35</v>
      </c>
      <c r="C9" s="156"/>
      <c r="D9" s="157"/>
      <c r="E9" s="89">
        <f>'Fane 2.2. Økonomisk ramme 2018'!$E$9*1.0127-'Fane 2.2. Økonomisk ramme 2018'!$E$12</f>
        <v>4667823.0829566205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2.2. Økonomisk ramme 2018'!$E$10*1.0127</f>
        <v>1849411.9812999999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59281.353153549077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48521.483685010207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4678582.9524251595</v>
      </c>
      <c r="F13" s="99" t="s">
        <v>4</v>
      </c>
      <c r="G13" s="98">
        <f>E13</f>
        <v>4678582.9524251595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underdæk'!$G$12&gt;2,'Fane 5. Hist. over el. underdæk'!$G$13,0)</f>
        <v>-481785.25</v>
      </c>
      <c r="F15" s="99" t="s">
        <v>4</v>
      </c>
      <c r="G15" s="98">
        <f>E15</f>
        <v>-481785.25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5" t="s">
        <v>109</v>
      </c>
      <c r="C17" s="156"/>
      <c r="D17" s="157"/>
      <c r="E17" s="62">
        <f>'Fane 2.2. Økonomisk ramme 2018'!E17</f>
        <v>39100.75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5" t="s">
        <v>110</v>
      </c>
      <c r="C18" s="156"/>
      <c r="D18" s="157"/>
      <c r="E18" s="62">
        <f>'Fane 2.2. Økonomisk ramme 2018'!E18</f>
        <v>-234</v>
      </c>
      <c r="F18" s="90" t="s">
        <v>4</v>
      </c>
      <c r="G18" s="95"/>
      <c r="H18" s="94"/>
      <c r="I18" s="57"/>
    </row>
    <row r="19" spans="1:9" ht="30" customHeight="1" x14ac:dyDescent="0.25">
      <c r="A19" s="57"/>
      <c r="B19" s="155" t="s">
        <v>112</v>
      </c>
      <c r="C19" s="156"/>
      <c r="D19" s="157"/>
      <c r="E19" s="62">
        <f>'Fane 2.2. Økonomisk ramme 2018'!E19</f>
        <v>0</v>
      </c>
      <c r="F19" s="90" t="s">
        <v>4</v>
      </c>
      <c r="G19" s="93"/>
      <c r="H19" s="94"/>
      <c r="I19" s="57"/>
    </row>
    <row r="20" spans="1:9" ht="24" customHeight="1" x14ac:dyDescent="0.25">
      <c r="A20" s="57"/>
      <c r="B20" s="155" t="s">
        <v>220</v>
      </c>
      <c r="C20" s="156"/>
      <c r="D20" s="157"/>
      <c r="E20" s="62">
        <f>'Fane 2.2. Økonomisk ramme 2018'!E20</f>
        <v>4593.3449999999939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43460.094999999994</v>
      </c>
      <c r="F21" s="99" t="s">
        <v>4</v>
      </c>
      <c r="G21" s="98">
        <f>E21</f>
        <v>43460.094999999994</v>
      </c>
      <c r="H21" s="99" t="s">
        <v>4</v>
      </c>
      <c r="I21" s="57"/>
    </row>
    <row r="22" spans="1:9" ht="15" customHeight="1" x14ac:dyDescent="0.25">
      <c r="A22" s="57"/>
      <c r="B22" s="132" t="s">
        <v>222</v>
      </c>
      <c r="C22" s="133"/>
      <c r="D22" s="133"/>
      <c r="E22" s="133"/>
      <c r="F22" s="133"/>
      <c r="G22" s="133"/>
      <c r="H22" s="134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2.2. Økonomisk ramme 2018'!E23</f>
        <v>-4722</v>
      </c>
      <c r="F23" s="99" t="s">
        <v>4</v>
      </c>
      <c r="G23" s="98">
        <f>E23</f>
        <v>-4722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0" customHeight="1" x14ac:dyDescent="0.25">
      <c r="A25" s="57"/>
      <c r="B25" s="152" t="s">
        <v>218</v>
      </c>
      <c r="C25" s="153"/>
      <c r="D25" s="154"/>
      <c r="E25" s="98">
        <f>'Fane 2.2. Økonomisk ramme 2018'!E25</f>
        <v>-909571.5</v>
      </c>
      <c r="F25" s="99" t="s">
        <v>4</v>
      </c>
      <c r="G25" s="98">
        <f>E25</f>
        <v>-909571.5</v>
      </c>
      <c r="H25" s="99" t="s">
        <v>4</v>
      </c>
      <c r="I25" s="57"/>
    </row>
    <row r="26" spans="1:9" x14ac:dyDescent="0.25">
      <c r="A26" s="57"/>
      <c r="B26" s="149" t="s">
        <v>213</v>
      </c>
      <c r="C26" s="150"/>
      <c r="D26" s="150"/>
      <c r="E26" s="150"/>
      <c r="F26" s="151"/>
      <c r="G26" s="60">
        <f>G13+G15+G21+G23+G25</f>
        <v>3325964.2974251593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16:H16"/>
    <mergeCell ref="B3:H4"/>
    <mergeCell ref="B9:D9"/>
    <mergeCell ref="B10:D10"/>
    <mergeCell ref="B15:D15"/>
    <mergeCell ref="B11:D11"/>
    <mergeCell ref="B13:D13"/>
    <mergeCell ref="B14:H14"/>
    <mergeCell ref="B8:H8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8" t="s">
        <v>7</v>
      </c>
      <c r="C3" s="158"/>
      <c r="D3" s="158"/>
      <c r="E3" s="158"/>
      <c r="F3" s="158"/>
      <c r="G3" s="158"/>
      <c r="H3" s="158"/>
      <c r="I3" s="57"/>
    </row>
    <row r="4" spans="1:9" ht="15" customHeight="1" x14ac:dyDescent="0.25">
      <c r="A4" s="57"/>
      <c r="B4" s="158"/>
      <c r="C4" s="158"/>
      <c r="D4" s="158"/>
      <c r="E4" s="158"/>
      <c r="F4" s="158"/>
      <c r="G4" s="158"/>
      <c r="H4" s="158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5" t="s">
        <v>36</v>
      </c>
      <c r="C9" s="156"/>
      <c r="D9" s="157"/>
      <c r="E9" s="89">
        <f>'Fane 2.3. Økonomisk ramme 2019'!$E$9*1.0127-'Fane 2.3. Økonomisk ramme 2019'!$E$12</f>
        <v>4678582.9524251595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2.3. Økonomisk ramme 2019'!$E$10*1.0127</f>
        <v>1872899.5134625097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59418.003495799523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48302.365516837082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4689698.5904041221</v>
      </c>
      <c r="F13" s="99" t="s">
        <v>4</v>
      </c>
      <c r="G13" s="98">
        <f>E13</f>
        <v>4689698.5904041221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underdæk'!$G$12&gt;3,'Fane 5. Hist. over el. underdæk'!$G$13,0)</f>
        <v>-481785.25</v>
      </c>
      <c r="F15" s="99" t="s">
        <v>4</v>
      </c>
      <c r="G15" s="98">
        <f>E15</f>
        <v>-481785.25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5" t="s">
        <v>109</v>
      </c>
      <c r="C17" s="156"/>
      <c r="D17" s="157"/>
      <c r="E17" s="62">
        <f>'Fane 2.3. Økonomisk ramme 2019'!E17</f>
        <v>39100.75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5" t="s">
        <v>110</v>
      </c>
      <c r="C18" s="156"/>
      <c r="D18" s="157"/>
      <c r="E18" s="62">
        <f>'Fane 2.3. Økonomisk ramme 2019'!E18</f>
        <v>-234</v>
      </c>
      <c r="F18" s="90" t="s">
        <v>4</v>
      </c>
      <c r="G18" s="95"/>
      <c r="H18" s="94"/>
      <c r="I18" s="57"/>
    </row>
    <row r="19" spans="1:9" ht="27.75" customHeight="1" x14ac:dyDescent="0.25">
      <c r="A19" s="57"/>
      <c r="B19" s="155" t="s">
        <v>112</v>
      </c>
      <c r="C19" s="156"/>
      <c r="D19" s="157"/>
      <c r="E19" s="62">
        <f>'Fane 2.3. Økonomisk ramme 2019'!E19</f>
        <v>0</v>
      </c>
      <c r="F19" s="90" t="s">
        <v>4</v>
      </c>
      <c r="G19" s="93"/>
      <c r="H19" s="94"/>
      <c r="I19" s="57"/>
    </row>
    <row r="20" spans="1:9" ht="15" customHeight="1" x14ac:dyDescent="0.25">
      <c r="A20" s="57"/>
      <c r="B20" s="155" t="s">
        <v>220</v>
      </c>
      <c r="C20" s="156"/>
      <c r="D20" s="157"/>
      <c r="E20" s="62">
        <f>'Fane 2.3. Økonomisk ramme 2019'!E20</f>
        <v>4593.3449999999939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43460.094999999994</v>
      </c>
      <c r="F21" s="99" t="s">
        <v>4</v>
      </c>
      <c r="G21" s="98">
        <f>E21</f>
        <v>43460.094999999994</v>
      </c>
      <c r="H21" s="99" t="s">
        <v>4</v>
      </c>
      <c r="I21" s="57"/>
    </row>
    <row r="22" spans="1:9" ht="15" customHeight="1" x14ac:dyDescent="0.25">
      <c r="A22" s="57"/>
      <c r="B22" s="132" t="s">
        <v>222</v>
      </c>
      <c r="C22" s="133"/>
      <c r="D22" s="133"/>
      <c r="E22" s="133"/>
      <c r="F22" s="133"/>
      <c r="G22" s="133"/>
      <c r="H22" s="134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2.3. Økonomisk ramme 2019'!E23</f>
        <v>-4722</v>
      </c>
      <c r="F23" s="99" t="s">
        <v>4</v>
      </c>
      <c r="G23" s="98">
        <f>E23</f>
        <v>-4722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26.25" customHeight="1" x14ac:dyDescent="0.25">
      <c r="A25" s="57"/>
      <c r="B25" s="152" t="s">
        <v>219</v>
      </c>
      <c r="C25" s="153"/>
      <c r="D25" s="154"/>
      <c r="E25" s="98">
        <f>'Fane 2.3. Økonomisk ramme 2019'!E25</f>
        <v>-909571.5</v>
      </c>
      <c r="F25" s="99" t="s">
        <v>4</v>
      </c>
      <c r="G25" s="98">
        <f>E25</f>
        <v>-909571.5</v>
      </c>
      <c r="H25" s="99" t="s">
        <v>4</v>
      </c>
      <c r="I25" s="57"/>
    </row>
    <row r="26" spans="1:9" x14ac:dyDescent="0.25">
      <c r="A26" s="57"/>
      <c r="B26" s="149" t="s">
        <v>212</v>
      </c>
      <c r="C26" s="150"/>
      <c r="D26" s="150"/>
      <c r="E26" s="150"/>
      <c r="F26" s="151"/>
      <c r="G26" s="60">
        <f>G13+G15+G21+G23+G25</f>
        <v>3337079.9354041219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16:H16"/>
    <mergeCell ref="B3:H4"/>
    <mergeCell ref="B9:D9"/>
    <mergeCell ref="B10:D10"/>
    <mergeCell ref="B15:D15"/>
    <mergeCell ref="B11:D11"/>
    <mergeCell ref="B13:D13"/>
    <mergeCell ref="B14:H14"/>
    <mergeCell ref="B8:H8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41" t="s">
        <v>6</v>
      </c>
      <c r="C3" s="141"/>
      <c r="D3" s="141"/>
      <c r="E3" s="141"/>
      <c r="F3" s="141"/>
      <c r="G3" s="141"/>
      <c r="H3" s="141"/>
      <c r="I3" s="1"/>
    </row>
    <row r="4" spans="1:9" ht="15" customHeight="1" x14ac:dyDescent="0.25">
      <c r="A4" s="1"/>
      <c r="B4" s="141"/>
      <c r="C4" s="141"/>
      <c r="D4" s="141"/>
      <c r="E4" s="141"/>
      <c r="F4" s="141"/>
      <c r="G4" s="141"/>
      <c r="H4" s="14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8" t="s">
        <v>37</v>
      </c>
      <c r="C8" s="139"/>
      <c r="D8" s="139"/>
      <c r="E8" s="139"/>
      <c r="F8" s="139"/>
      <c r="G8" s="139"/>
      <c r="H8" s="140"/>
      <c r="I8" s="1"/>
    </row>
    <row r="9" spans="1:9" x14ac:dyDescent="0.25">
      <c r="A9" s="1"/>
      <c r="B9" s="142" t="s">
        <v>86</v>
      </c>
      <c r="C9" s="143"/>
      <c r="D9" s="143"/>
      <c r="E9" s="143"/>
      <c r="F9" s="144"/>
      <c r="G9" s="23">
        <v>1060487.2084839575</v>
      </c>
      <c r="H9" s="7" t="s">
        <v>4</v>
      </c>
      <c r="I9" s="1"/>
    </row>
    <row r="10" spans="1:9" x14ac:dyDescent="0.25">
      <c r="A10" s="1"/>
      <c r="B10" s="142" t="s">
        <v>87</v>
      </c>
      <c r="C10" s="143"/>
      <c r="D10" s="143"/>
      <c r="E10" s="143"/>
      <c r="F10" s="144"/>
      <c r="G10" s="23">
        <v>1819672</v>
      </c>
      <c r="H10" s="7" t="s">
        <v>4</v>
      </c>
      <c r="I10" s="1"/>
    </row>
    <row r="11" spans="1:9" x14ac:dyDescent="0.25">
      <c r="A11" s="1"/>
      <c r="B11" s="142" t="s">
        <v>88</v>
      </c>
      <c r="C11" s="143"/>
      <c r="D11" s="143"/>
      <c r="E11" s="143"/>
      <c r="F11" s="144"/>
      <c r="G11" s="23">
        <v>1826219</v>
      </c>
      <c r="H11" s="7" t="s">
        <v>4</v>
      </c>
      <c r="I11" s="1"/>
    </row>
    <row r="12" spans="1:9" x14ac:dyDescent="0.25">
      <c r="A12" s="1"/>
      <c r="B12" s="138" t="s">
        <v>37</v>
      </c>
      <c r="C12" s="139"/>
      <c r="D12" s="139"/>
      <c r="E12" s="139"/>
      <c r="F12" s="140"/>
      <c r="G12" s="22">
        <f>SUM(G9:G11)</f>
        <v>4706378.2084839577</v>
      </c>
      <c r="H12" s="11" t="s">
        <v>4</v>
      </c>
      <c r="I12" s="1"/>
    </row>
    <row r="13" spans="1:9" x14ac:dyDescent="0.25">
      <c r="A13" s="1"/>
      <c r="B13" s="14"/>
      <c r="C13" s="14"/>
      <c r="D13" s="14"/>
      <c r="E13" s="14"/>
      <c r="F13" s="14"/>
      <c r="G13" s="14"/>
      <c r="H13" s="14"/>
      <c r="I13" s="1"/>
    </row>
    <row r="14" spans="1:9" x14ac:dyDescent="0.25">
      <c r="A14" s="1"/>
      <c r="B14" s="15" t="s">
        <v>89</v>
      </c>
      <c r="C14" s="14"/>
      <c r="D14" s="14"/>
      <c r="E14" s="14"/>
      <c r="F14" s="14"/>
      <c r="G14" s="14"/>
      <c r="H14" s="14"/>
      <c r="I14" s="1"/>
    </row>
    <row r="15" spans="1:9" x14ac:dyDescent="0.25">
      <c r="A15" s="1"/>
      <c r="B15" s="14"/>
      <c r="C15" s="14"/>
      <c r="D15" s="14"/>
      <c r="E15" s="14"/>
      <c r="F15" s="14"/>
      <c r="G15" s="14"/>
      <c r="H15" s="14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41" t="s">
        <v>98</v>
      </c>
      <c r="C3" s="141"/>
      <c r="D3" s="141"/>
      <c r="E3" s="141"/>
      <c r="F3" s="141"/>
      <c r="G3" s="141"/>
      <c r="H3" s="141"/>
      <c r="I3" s="1"/>
    </row>
    <row r="4" spans="1:9" ht="15" customHeight="1" x14ac:dyDescent="0.25">
      <c r="A4" s="1"/>
      <c r="B4" s="141"/>
      <c r="C4" s="141"/>
      <c r="D4" s="141"/>
      <c r="E4" s="141"/>
      <c r="F4" s="141"/>
      <c r="G4" s="141"/>
      <c r="H4" s="14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8" t="s">
        <v>90</v>
      </c>
      <c r="C8" s="139"/>
      <c r="D8" s="139"/>
      <c r="E8" s="139"/>
      <c r="F8" s="139"/>
      <c r="G8" s="139"/>
      <c r="H8" s="140"/>
      <c r="I8" s="1"/>
    </row>
    <row r="9" spans="1:9" x14ac:dyDescent="0.25">
      <c r="A9" s="1"/>
      <c r="B9" s="142" t="s">
        <v>94</v>
      </c>
      <c r="C9" s="143"/>
      <c r="D9" s="143"/>
      <c r="E9" s="143"/>
      <c r="F9" s="144"/>
      <c r="G9" s="13">
        <f>'Fane 3. Grundlag'!G12-'Fane 3. Grundlag'!G11</f>
        <v>2880159.2084839577</v>
      </c>
      <c r="H9" s="7" t="s">
        <v>4</v>
      </c>
      <c r="I9" s="1"/>
    </row>
    <row r="10" spans="1:9" x14ac:dyDescent="0.25">
      <c r="A10" s="1"/>
      <c r="B10" s="142" t="s">
        <v>27</v>
      </c>
      <c r="C10" s="143"/>
      <c r="D10" s="143"/>
      <c r="E10" s="143"/>
      <c r="F10" s="144"/>
      <c r="G10" s="27">
        <f>1.7</f>
        <v>1.7</v>
      </c>
      <c r="H10" s="7" t="s">
        <v>62</v>
      </c>
      <c r="I10" s="1"/>
    </row>
    <row r="11" spans="1:9" x14ac:dyDescent="0.25">
      <c r="A11" s="1"/>
      <c r="B11" s="138" t="s">
        <v>27</v>
      </c>
      <c r="C11" s="139"/>
      <c r="D11" s="139"/>
      <c r="E11" s="139"/>
      <c r="F11" s="140"/>
      <c r="G11" s="22">
        <f>$G$9*$G$10/100</f>
        <v>48962.706544227287</v>
      </c>
      <c r="H11" s="11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41" t="s">
        <v>99</v>
      </c>
      <c r="C3" s="141"/>
      <c r="D3" s="141"/>
      <c r="E3" s="141"/>
      <c r="F3" s="141"/>
      <c r="G3" s="141"/>
      <c r="H3" s="141"/>
      <c r="I3" s="1"/>
    </row>
    <row r="4" spans="1:9" ht="15" customHeight="1" x14ac:dyDescent="0.25">
      <c r="A4" s="1"/>
      <c r="B4" s="141"/>
      <c r="C4" s="141"/>
      <c r="D4" s="141"/>
      <c r="E4" s="141"/>
      <c r="F4" s="141"/>
      <c r="G4" s="141"/>
      <c r="H4" s="14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8" t="s">
        <v>91</v>
      </c>
      <c r="C8" s="139"/>
      <c r="D8" s="139"/>
      <c r="E8" s="139"/>
      <c r="F8" s="139"/>
      <c r="G8" s="139"/>
      <c r="H8" s="140"/>
      <c r="I8" s="1"/>
    </row>
    <row r="9" spans="1:9" x14ac:dyDescent="0.25">
      <c r="A9" s="1"/>
      <c r="B9" s="142" t="s">
        <v>64</v>
      </c>
      <c r="C9" s="143"/>
      <c r="D9" s="143"/>
      <c r="E9" s="143"/>
      <c r="F9" s="144"/>
      <c r="G9" s="23">
        <v>-4815585</v>
      </c>
      <c r="H9" s="7" t="s">
        <v>4</v>
      </c>
      <c r="I9" s="70"/>
    </row>
    <row r="10" spans="1:9" x14ac:dyDescent="0.25">
      <c r="A10" s="1"/>
      <c r="B10" s="142" t="s">
        <v>65</v>
      </c>
      <c r="C10" s="143"/>
      <c r="D10" s="143"/>
      <c r="E10" s="143"/>
      <c r="F10" s="144"/>
      <c r="G10" s="23">
        <v>-2888444</v>
      </c>
      <c r="H10" s="7" t="s">
        <v>4</v>
      </c>
      <c r="I10" s="70"/>
    </row>
    <row r="11" spans="1:9" x14ac:dyDescent="0.25">
      <c r="A11" s="1"/>
      <c r="B11" s="166" t="s">
        <v>79</v>
      </c>
      <c r="C11" s="167"/>
      <c r="D11" s="167"/>
      <c r="E11" s="167"/>
      <c r="F11" s="168"/>
      <c r="G11" s="54">
        <f>G9-G10</f>
        <v>-1927141</v>
      </c>
      <c r="H11" s="16" t="s">
        <v>4</v>
      </c>
      <c r="I11" s="1"/>
    </row>
    <row r="12" spans="1:9" x14ac:dyDescent="0.25">
      <c r="A12" s="1"/>
      <c r="B12" s="142" t="s">
        <v>66</v>
      </c>
      <c r="C12" s="143"/>
      <c r="D12" s="143"/>
      <c r="E12" s="143"/>
      <c r="F12" s="144"/>
      <c r="G12" s="23">
        <v>4</v>
      </c>
      <c r="H12" s="7" t="s">
        <v>255</v>
      </c>
      <c r="I12" s="1"/>
    </row>
    <row r="13" spans="1:9" x14ac:dyDescent="0.25">
      <c r="A13" s="1"/>
      <c r="B13" s="138" t="s">
        <v>63</v>
      </c>
      <c r="C13" s="139"/>
      <c r="D13" s="139"/>
      <c r="E13" s="139"/>
      <c r="F13" s="140"/>
      <c r="G13" s="22">
        <f>G11/G12</f>
        <v>-481785.25</v>
      </c>
      <c r="H13" s="11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8"/>
  <sheetViews>
    <sheetView view="pageLayout" topLeftCell="A2" zoomScaleNormal="100" workbookViewId="0"/>
  </sheetViews>
  <sheetFormatPr defaultColWidth="9.140625" defaultRowHeight="15" x14ac:dyDescent="0.25"/>
  <cols>
    <col min="1" max="1" width="5.140625" customWidth="1"/>
    <col min="2" max="2" width="31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  <col min="9" max="9" width="7.42578125" customWidth="1"/>
    <col min="10" max="10" width="31.7109375" customWidth="1"/>
    <col min="11" max="11" width="6.7109375" customWidth="1"/>
    <col min="12" max="12" width="8.5703125" customWidth="1"/>
    <col min="15" max="15" width="4" customWidth="1"/>
    <col min="18" max="18" width="26.7109375" customWidth="1"/>
    <col min="19" max="19" width="5.85546875" customWidth="1"/>
    <col min="20" max="20" width="8.140625" customWidth="1"/>
    <col min="23" max="23" width="4.42578125" customWidth="1"/>
    <col min="26" max="26" width="27.7109375" customWidth="1"/>
    <col min="27" max="27" width="6.42578125" customWidth="1"/>
    <col min="28" max="28" width="7.85546875" customWidth="1"/>
    <col min="31" max="31" width="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41" t="s">
        <v>147</v>
      </c>
      <c r="C3" s="141"/>
      <c r="D3" s="141"/>
      <c r="E3" s="141"/>
      <c r="F3" s="141"/>
      <c r="G3" s="141"/>
      <c r="H3" s="1"/>
    </row>
    <row r="4" spans="1:8" ht="15" customHeight="1" x14ac:dyDescent="0.25">
      <c r="A4" s="1"/>
      <c r="B4" s="141"/>
      <c r="C4" s="141"/>
      <c r="D4" s="141"/>
      <c r="E4" s="141"/>
      <c r="F4" s="141"/>
      <c r="G4" s="14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4.5" customHeight="1" x14ac:dyDescent="0.25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5">
      <c r="A8" s="1"/>
      <c r="B8" s="169" t="s">
        <v>123</v>
      </c>
      <c r="C8" s="170"/>
      <c r="D8" s="170"/>
      <c r="E8" s="170"/>
      <c r="F8" s="170"/>
      <c r="G8" s="171"/>
      <c r="H8" s="1"/>
    </row>
    <row r="9" spans="1:8" ht="39" customHeight="1" x14ac:dyDescent="0.25">
      <c r="A9" s="1"/>
      <c r="B9" s="50" t="s">
        <v>0</v>
      </c>
      <c r="C9" s="51" t="s">
        <v>1</v>
      </c>
      <c r="D9" s="52" t="s">
        <v>2</v>
      </c>
      <c r="E9" s="52" t="s">
        <v>67</v>
      </c>
      <c r="F9" s="172" t="s">
        <v>3</v>
      </c>
      <c r="G9" s="173"/>
      <c r="H9" s="1"/>
    </row>
    <row r="10" spans="1:8" x14ac:dyDescent="0.25">
      <c r="A10" s="1"/>
      <c r="B10" s="169" t="s">
        <v>148</v>
      </c>
      <c r="C10" s="170"/>
      <c r="D10" s="170"/>
      <c r="E10" s="170"/>
      <c r="F10" s="170"/>
      <c r="G10" s="171"/>
      <c r="H10" s="1"/>
    </row>
    <row r="11" spans="1:8" x14ac:dyDescent="0.25">
      <c r="A11" s="1"/>
      <c r="B11" s="45" t="s">
        <v>252</v>
      </c>
      <c r="C11" s="46">
        <v>2011</v>
      </c>
      <c r="D11" s="46">
        <v>75</v>
      </c>
      <c r="E11" s="47">
        <v>18710</v>
      </c>
      <c r="F11" s="48">
        <v>249</v>
      </c>
      <c r="G11" s="49" t="s">
        <v>4</v>
      </c>
      <c r="H11" s="1"/>
    </row>
    <row r="12" spans="1:8" x14ac:dyDescent="0.25">
      <c r="A12" s="1"/>
      <c r="B12" s="26" t="s">
        <v>253</v>
      </c>
      <c r="C12" s="25">
        <v>2011</v>
      </c>
      <c r="D12" s="25">
        <v>75</v>
      </c>
      <c r="E12" s="23">
        <v>66310</v>
      </c>
      <c r="F12" s="83">
        <v>884</v>
      </c>
      <c r="G12" s="7" t="s">
        <v>4</v>
      </c>
      <c r="H12" s="1"/>
    </row>
    <row r="13" spans="1:8" x14ac:dyDescent="0.25">
      <c r="A13" s="1"/>
      <c r="B13" s="26" t="s">
        <v>254</v>
      </c>
      <c r="C13" s="25">
        <v>2011</v>
      </c>
      <c r="D13" s="25">
        <v>75</v>
      </c>
      <c r="E13" s="23">
        <v>61456</v>
      </c>
      <c r="F13" s="83">
        <v>819</v>
      </c>
      <c r="G13" s="7" t="s">
        <v>4</v>
      </c>
      <c r="H13" s="1"/>
    </row>
    <row r="14" spans="1:8" ht="18" customHeight="1" thickBot="1" x14ac:dyDescent="0.3">
      <c r="A14" s="1"/>
      <c r="B14" s="174" t="s">
        <v>149</v>
      </c>
      <c r="C14" s="175"/>
      <c r="D14" s="175"/>
      <c r="E14" s="176"/>
      <c r="F14" s="55">
        <f>SUM(F11:F13)</f>
        <v>1952</v>
      </c>
      <c r="G14" s="56" t="s">
        <v>4</v>
      </c>
      <c r="H14" s="1"/>
    </row>
    <row r="15" spans="1:8" ht="33" customHeight="1" thickTop="1" thickBot="1" x14ac:dyDescent="0.3">
      <c r="A15" s="1"/>
      <c r="B15" s="177" t="s">
        <v>115</v>
      </c>
      <c r="C15" s="178"/>
      <c r="D15" s="178"/>
      <c r="E15" s="178"/>
      <c r="F15" s="178"/>
      <c r="G15" s="179"/>
      <c r="H15" s="1"/>
    </row>
    <row r="16" spans="1:8" ht="15.75" thickTop="1" x14ac:dyDescent="0.25">
      <c r="A16" s="1"/>
      <c r="B16" s="45" t="s">
        <v>245</v>
      </c>
      <c r="C16" s="46">
        <v>2012</v>
      </c>
      <c r="D16" s="46">
        <v>75</v>
      </c>
      <c r="E16" s="47">
        <v>539125</v>
      </c>
      <c r="F16" s="48">
        <f t="shared" ref="F16:F19" si="0">E16/D16</f>
        <v>7188.333333333333</v>
      </c>
      <c r="G16" s="49" t="s">
        <v>4</v>
      </c>
      <c r="H16" s="1"/>
    </row>
    <row r="17" spans="1:8" x14ac:dyDescent="0.25">
      <c r="A17" s="1"/>
      <c r="B17" s="26" t="s">
        <v>246</v>
      </c>
      <c r="C17" s="25">
        <v>2012</v>
      </c>
      <c r="D17" s="25">
        <v>50</v>
      </c>
      <c r="E17" s="23">
        <v>1585654</v>
      </c>
      <c r="F17" s="13">
        <f t="shared" si="0"/>
        <v>31713.08</v>
      </c>
      <c r="G17" s="7" t="s">
        <v>4</v>
      </c>
      <c r="H17" s="1"/>
    </row>
    <row r="18" spans="1:8" x14ac:dyDescent="0.25">
      <c r="A18" s="1"/>
      <c r="B18" s="26" t="s">
        <v>247</v>
      </c>
      <c r="C18" s="25">
        <v>2012</v>
      </c>
      <c r="D18" s="25">
        <v>25</v>
      </c>
      <c r="E18" s="23">
        <v>588733</v>
      </c>
      <c r="F18" s="13">
        <f t="shared" si="0"/>
        <v>23549.32</v>
      </c>
      <c r="G18" s="7" t="s">
        <v>4</v>
      </c>
      <c r="H18" s="1"/>
    </row>
    <row r="19" spans="1:8" ht="26.25" x14ac:dyDescent="0.25">
      <c r="A19" s="1"/>
      <c r="B19" s="26" t="s">
        <v>248</v>
      </c>
      <c r="C19" s="25">
        <v>2012</v>
      </c>
      <c r="D19" s="25">
        <v>10</v>
      </c>
      <c r="E19" s="23">
        <v>475227</v>
      </c>
      <c r="F19" s="13">
        <f t="shared" si="0"/>
        <v>47522.7</v>
      </c>
      <c r="G19" s="7" t="s">
        <v>4</v>
      </c>
      <c r="H19" s="1"/>
    </row>
    <row r="20" spans="1:8" ht="15.75" thickBot="1" x14ac:dyDescent="0.3">
      <c r="A20" s="1"/>
      <c r="B20" s="174" t="s">
        <v>150</v>
      </c>
      <c r="C20" s="175"/>
      <c r="D20" s="175"/>
      <c r="E20" s="176"/>
      <c r="F20" s="55">
        <f>SUM(F16:F19)</f>
        <v>109973.43333333333</v>
      </c>
      <c r="G20" s="56" t="s">
        <v>4</v>
      </c>
      <c r="H20" s="1"/>
    </row>
    <row r="21" spans="1:8" ht="29.25" customHeight="1" thickTop="1" x14ac:dyDescent="0.25">
      <c r="A21" s="1"/>
      <c r="B21" s="180" t="s">
        <v>114</v>
      </c>
      <c r="C21" s="181"/>
      <c r="D21" s="181"/>
      <c r="E21" s="181"/>
      <c r="F21" s="181"/>
      <c r="G21" s="182"/>
      <c r="H21" s="1"/>
    </row>
    <row r="22" spans="1:8" ht="26.25" x14ac:dyDescent="0.25">
      <c r="A22" s="1"/>
      <c r="B22" s="45" t="s">
        <v>248</v>
      </c>
      <c r="C22" s="46">
        <v>2013</v>
      </c>
      <c r="D22" s="46">
        <v>10</v>
      </c>
      <c r="E22" s="47">
        <v>298060</v>
      </c>
      <c r="F22" s="48">
        <f t="shared" ref="F22:F25" si="1">E22/D22</f>
        <v>29806</v>
      </c>
      <c r="G22" s="49" t="s">
        <v>4</v>
      </c>
      <c r="H22" s="1"/>
    </row>
    <row r="23" spans="1:8" x14ac:dyDescent="0.25">
      <c r="A23" s="1"/>
      <c r="B23" s="26" t="s">
        <v>244</v>
      </c>
      <c r="C23" s="25">
        <v>2013</v>
      </c>
      <c r="D23" s="25">
        <v>75</v>
      </c>
      <c r="E23" s="23">
        <v>111484</v>
      </c>
      <c r="F23" s="13">
        <f t="shared" si="1"/>
        <v>1486.4533333333334</v>
      </c>
      <c r="G23" s="7" t="s">
        <v>4</v>
      </c>
      <c r="H23" s="1"/>
    </row>
    <row r="24" spans="1:8" x14ac:dyDescent="0.25">
      <c r="A24" s="1"/>
      <c r="B24" s="26" t="s">
        <v>249</v>
      </c>
      <c r="C24" s="25">
        <v>2013</v>
      </c>
      <c r="D24" s="25">
        <v>75</v>
      </c>
      <c r="E24" s="23">
        <v>126808</v>
      </c>
      <c r="F24" s="13">
        <f t="shared" si="1"/>
        <v>1690.7733333333333</v>
      </c>
      <c r="G24" s="7" t="s">
        <v>4</v>
      </c>
      <c r="H24" s="1"/>
    </row>
    <row r="25" spans="1:8" x14ac:dyDescent="0.25">
      <c r="A25" s="1"/>
      <c r="B25" s="26" t="s">
        <v>250</v>
      </c>
      <c r="C25" s="25">
        <v>2013</v>
      </c>
      <c r="D25" s="25">
        <v>75</v>
      </c>
      <c r="E25" s="23">
        <v>85529</v>
      </c>
      <c r="F25" s="83">
        <f t="shared" si="1"/>
        <v>1140.3866666666668</v>
      </c>
      <c r="G25" s="7" t="s">
        <v>4</v>
      </c>
      <c r="H25" s="1"/>
    </row>
    <row r="26" spans="1:8" ht="15.75" thickBot="1" x14ac:dyDescent="0.3">
      <c r="A26" s="1"/>
      <c r="B26" s="174" t="s">
        <v>151</v>
      </c>
      <c r="C26" s="175"/>
      <c r="D26" s="175"/>
      <c r="E26" s="176"/>
      <c r="F26" s="55">
        <f>SUM(F22:F25)</f>
        <v>34123.613333333335</v>
      </c>
      <c r="G26" s="56" t="s">
        <v>4</v>
      </c>
      <c r="H26" s="1"/>
    </row>
    <row r="27" spans="1:8" ht="33.75" customHeight="1" thickTop="1" x14ac:dyDescent="0.25">
      <c r="A27" s="1"/>
      <c r="B27" s="180" t="s">
        <v>113</v>
      </c>
      <c r="C27" s="181"/>
      <c r="D27" s="181"/>
      <c r="E27" s="181"/>
      <c r="F27" s="181"/>
      <c r="G27" s="182"/>
      <c r="H27" s="1"/>
    </row>
    <row r="28" spans="1:8" ht="26.25" x14ac:dyDescent="0.25">
      <c r="A28" s="1"/>
      <c r="B28" s="45" t="s">
        <v>251</v>
      </c>
      <c r="C28" s="46">
        <v>2014</v>
      </c>
      <c r="D28" s="46">
        <v>25</v>
      </c>
      <c r="E28" s="47">
        <v>248886</v>
      </c>
      <c r="F28" s="48">
        <f t="shared" ref="F28:F30" si="2">E28/D28</f>
        <v>9955.44</v>
      </c>
      <c r="G28" s="49" t="s">
        <v>4</v>
      </c>
      <c r="H28" s="1"/>
    </row>
    <row r="29" spans="1:8" ht="26.25" x14ac:dyDescent="0.25">
      <c r="A29" s="1"/>
      <c r="B29" s="26" t="s">
        <v>248</v>
      </c>
      <c r="C29" s="25">
        <v>2014</v>
      </c>
      <c r="D29" s="25">
        <v>10</v>
      </c>
      <c r="E29" s="23">
        <v>393405</v>
      </c>
      <c r="F29" s="13">
        <f t="shared" si="2"/>
        <v>39340.5</v>
      </c>
      <c r="G29" s="7" t="s">
        <v>4</v>
      </c>
      <c r="H29" s="1"/>
    </row>
    <row r="30" spans="1:8" x14ac:dyDescent="0.25">
      <c r="A30" s="1"/>
      <c r="B30" s="26" t="s">
        <v>250</v>
      </c>
      <c r="C30" s="25">
        <v>2014</v>
      </c>
      <c r="D30" s="25">
        <v>75</v>
      </c>
      <c r="E30" s="23">
        <v>3950</v>
      </c>
      <c r="F30" s="13">
        <f t="shared" si="2"/>
        <v>52.666666666666664</v>
      </c>
      <c r="G30" s="7" t="s">
        <v>4</v>
      </c>
      <c r="H30" s="1"/>
    </row>
    <row r="31" spans="1:8" ht="15.75" thickBot="1" x14ac:dyDescent="0.3">
      <c r="A31" s="1"/>
      <c r="B31" s="174" t="s">
        <v>151</v>
      </c>
      <c r="C31" s="175"/>
      <c r="D31" s="175"/>
      <c r="E31" s="176"/>
      <c r="F31" s="55">
        <f>SUM(F28:F30)</f>
        <v>49348.606666666667</v>
      </c>
      <c r="G31" s="56" t="s">
        <v>4</v>
      </c>
      <c r="H31" s="1"/>
    </row>
    <row r="32" spans="1:8" ht="28.5" customHeight="1" thickTop="1" x14ac:dyDescent="0.25">
      <c r="A32" s="1"/>
      <c r="B32" s="180" t="s">
        <v>5</v>
      </c>
      <c r="C32" s="181"/>
      <c r="D32" s="181"/>
      <c r="E32" s="181"/>
      <c r="F32" s="181"/>
      <c r="G32" s="182"/>
      <c r="H32" s="1"/>
    </row>
    <row r="33" spans="1:8" x14ac:dyDescent="0.25">
      <c r="A33" s="1"/>
      <c r="B33" s="26" t="s">
        <v>242</v>
      </c>
      <c r="C33" s="46">
        <v>2015</v>
      </c>
      <c r="D33" s="46">
        <v>10</v>
      </c>
      <c r="E33" s="23">
        <v>573496</v>
      </c>
      <c r="F33" s="48">
        <f t="shared" ref="F33:F35" si="3">E33/D33</f>
        <v>57349.599999999999</v>
      </c>
      <c r="G33" s="49" t="s">
        <v>4</v>
      </c>
      <c r="H33" s="1"/>
    </row>
    <row r="34" spans="1:8" x14ac:dyDescent="0.25">
      <c r="A34" s="1"/>
      <c r="B34" s="26" t="s">
        <v>243</v>
      </c>
      <c r="C34" s="25">
        <v>2015</v>
      </c>
      <c r="D34" s="25">
        <v>8</v>
      </c>
      <c r="E34" s="23">
        <v>271786</v>
      </c>
      <c r="F34" s="13">
        <f t="shared" si="3"/>
        <v>33973.25</v>
      </c>
      <c r="G34" s="7" t="s">
        <v>4</v>
      </c>
      <c r="H34" s="1"/>
    </row>
    <row r="35" spans="1:8" x14ac:dyDescent="0.25">
      <c r="A35" s="1"/>
      <c r="B35" s="26" t="s">
        <v>244</v>
      </c>
      <c r="C35" s="25">
        <v>2015</v>
      </c>
      <c r="D35" s="25">
        <v>75</v>
      </c>
      <c r="E35" s="23">
        <v>234989</v>
      </c>
      <c r="F35" s="13">
        <f t="shared" si="3"/>
        <v>3133.1866666666665</v>
      </c>
      <c r="G35" s="7" t="s">
        <v>4</v>
      </c>
      <c r="H35" s="1"/>
    </row>
    <row r="36" spans="1:8" x14ac:dyDescent="0.25">
      <c r="A36" s="1"/>
      <c r="B36" s="138" t="s">
        <v>150</v>
      </c>
      <c r="C36" s="139"/>
      <c r="D36" s="139"/>
      <c r="E36" s="140"/>
      <c r="F36" s="22">
        <f>SUM(F33:F35)</f>
        <v>94456.036666666667</v>
      </c>
      <c r="G36" s="11" t="s">
        <v>4</v>
      </c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</sheetData>
  <sheetProtection password="C6BD" sheet="1" objects="1" scenarios="1"/>
  <mergeCells count="13">
    <mergeCell ref="B8:G8"/>
    <mergeCell ref="B3:G4"/>
    <mergeCell ref="F9:G9"/>
    <mergeCell ref="B31:E31"/>
    <mergeCell ref="B36:E36"/>
    <mergeCell ref="B14:E14"/>
    <mergeCell ref="B20:E20"/>
    <mergeCell ref="B10:G10"/>
    <mergeCell ref="B15:G15"/>
    <mergeCell ref="B26:E26"/>
    <mergeCell ref="B21:G21"/>
    <mergeCell ref="B27:G27"/>
    <mergeCell ref="B32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2011-2015</vt:lpstr>
      <vt:lpstr>Fane 7. Korrektion af PL11-15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2016-12-15T20:26:59Z</dcterms:modified>
</cp:coreProperties>
</file>