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H3" i="16" l="1"/>
  <c r="I3" i="16"/>
  <c r="G3" i="16"/>
  <c r="F3" i="16"/>
  <c r="F3" i="17" l="1"/>
  <c r="G3" i="17"/>
  <c r="G4" i="16" l="1"/>
  <c r="H4" i="16"/>
  <c r="L3" i="16" s="1"/>
  <c r="I4" i="16"/>
  <c r="F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G5" i="16"/>
  <c r="K3" i="16" s="1"/>
  <c r="G6" i="16"/>
  <c r="I5" i="16"/>
  <c r="J3" i="24"/>
  <c r="M3" i="24" s="1"/>
  <c r="F5" i="16"/>
  <c r="I6" i="16"/>
  <c r="F6" i="16"/>
  <c r="H6" i="16"/>
  <c r="H5" i="16"/>
  <c r="J3" i="16" l="1"/>
  <c r="M3" i="16"/>
  <c r="B9" i="12"/>
  <c r="B10" i="12" s="1"/>
  <c r="H3" i="17"/>
  <c r="B4" i="12" s="1"/>
  <c r="I2" i="15"/>
  <c r="K2" i="15" s="1"/>
  <c r="B2" i="12" s="1"/>
  <c r="N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<sst xmlns="http://schemas.openxmlformats.org/spreadsheetml/2006/main" count="118" uniqueCount="78">
  <si>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</si>
  <si>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</si>
  <si>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</si>
  <si>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</si>
  <si>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</si>
  <si>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</si>
  <si>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</si>
  <si>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</si>
  <si>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</si>
  <si>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</si>
  <si>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</si>
  <si>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</si>
  <si>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</si>
  <si>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</si>
  <si>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</si>
  <si>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</si>
  <si>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</si>
  <si>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</si>
  <si>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</si>
  <si>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</si>
  <si>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</si>
  <si>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</si>
  <si>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</si>
  <si>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Bedre drikkevand/analyser</t>
  </si>
  <si>
    <t>Kvalitetssikringssystem</t>
  </si>
  <si>
    <t>SMS-service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</si>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</sst>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5890898.1123653324</v>
      </c>
      <c r="C2" t="s">
        <v>11</v>
      </c>
    </row>
    <row r="3" spans="1:3" s="2" customFormat="1" x14ac:dyDescent="0.25">
      <c r="A3" s="5" t="s">
        <v>8</v>
      </c>
      <c r="B3" s="37">
        <f>'Miljø- og servicemål'!N3</f>
        <v>262332.78573333332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58657.101866666657</v>
      </c>
      <c r="C4" t="s">
        <v>11</v>
      </c>
    </row>
    <row r="5" spans="1:3" s="26" customFormat="1" x14ac:dyDescent="0.25">
      <c r="A5" s="3" t="s">
        <v>12</v>
      </c>
      <c r="B5" s="49">
        <f>SUM(B2:B4)</f>
        <v>6211887.9999653324</v>
      </c>
      <c r="C5" s="64" t="s">
        <v>11</v>
      </c>
    </row>
    <row r="6" spans="1:3" x14ac:dyDescent="0.25">
      <c r="A6" s="48" t="s">
        <v>0</v>
      </c>
      <c r="B6" s="39">
        <f>Investeringer!E3</f>
        <v>3063600.980217617</v>
      </c>
      <c r="C6" s="23" t="s">
        <v>11</v>
      </c>
    </row>
    <row r="7" spans="1:3" x14ac:dyDescent="0.25">
      <c r="A7" s="4" t="s">
        <v>1</v>
      </c>
      <c r="B7" s="36">
        <f>Investeringer!F3</f>
        <v>1287301.8106478802</v>
      </c>
      <c r="C7" t="s">
        <v>11</v>
      </c>
    </row>
    <row r="8" spans="1:3" x14ac:dyDescent="0.25">
      <c r="A8" s="4" t="s">
        <v>2</v>
      </c>
      <c r="B8" s="36">
        <f>Investeringer!G3</f>
        <v>162983.33333333334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50649.433475999998</v>
      </c>
      <c r="C9" t="s">
        <v>11</v>
      </c>
    </row>
    <row r="10" spans="1:3" s="22" customFormat="1" x14ac:dyDescent="0.25">
      <c r="A10" s="3" t="s">
        <v>50</v>
      </c>
      <c r="B10" s="49">
        <f>SUM(B6:B9)</f>
        <v>4564535.5576748308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13045004</v>
      </c>
      <c r="C11" t="s">
        <v>11</v>
      </c>
    </row>
    <row r="12" spans="1:3" s="22" customFormat="1" x14ac:dyDescent="0.25">
      <c r="A12" s="3" t="s">
        <v>72</v>
      </c>
      <c r="B12" s="49">
        <f>SUM(B11:B11)</f>
        <v>13045004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61</v>
      </c>
      <c r="B14" s="38">
        <f>SUM(B5,B10,B12)</f>
        <v>23821427.557640165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54</v>
      </c>
      <c r="B16" s="38">
        <f>B14*Pristalsregulering!C8*Pristalsregulering!C9</f>
        <v>24032288.640809231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62</v>
      </c>
      <c r="D1" s="61" t="s">
        <v>63</v>
      </c>
      <c r="E1" s="61" t="s">
        <v>55</v>
      </c>
      <c r="F1" s="53" t="s">
        <v>64</v>
      </c>
      <c r="G1" s="53" t="s">
        <v>73</v>
      </c>
      <c r="H1" s="53" t="s">
        <v>65</v>
      </c>
      <c r="I1" s="53" t="s">
        <v>51</v>
      </c>
      <c r="J1" s="11" t="s">
        <v>66</v>
      </c>
      <c r="K1" s="11" t="s">
        <v>67</v>
      </c>
    </row>
    <row r="2" spans="1:11" s="23" customFormat="1" ht="15.75" thickTop="1" x14ac:dyDescent="0.25">
      <c r="A2" s="28">
        <v>2015</v>
      </c>
      <c r="B2" s="50">
        <v>5594956</v>
      </c>
      <c r="C2" s="50">
        <v>0</v>
      </c>
      <c r="D2" s="50">
        <f>B2+C2</f>
        <v>5594956</v>
      </c>
      <c r="E2" s="51">
        <f>D2</f>
        <v>5594956</v>
      </c>
      <c r="F2" s="50">
        <v>6930657.8808788834</v>
      </c>
      <c r="G2" s="50">
        <v>0</v>
      </c>
      <c r="H2" s="50">
        <f>F2-G2</f>
        <v>6930657.8808788834</v>
      </c>
      <c r="I2" s="50">
        <f>AVERAGEIF(E2:E4,"&lt;&gt;0")</f>
        <v>5890898.1123653324</v>
      </c>
      <c r="J2" s="50">
        <v>2822217.6393320952</v>
      </c>
      <c r="K2" s="40">
        <f>IF(H2&gt;I2,IF(I2&gt;J2,I2,J2),H2)</f>
        <v>5890898.1123653324</v>
      </c>
    </row>
    <row r="3" spans="1:11" s="23" customFormat="1" x14ac:dyDescent="0.25">
      <c r="A3" s="28">
        <v>2014</v>
      </c>
      <c r="B3" s="50">
        <v>5483517</v>
      </c>
      <c r="C3" s="50"/>
      <c r="D3" s="50">
        <f t="shared" ref="D3:D4" si="0">B3+C3</f>
        <v>5483517</v>
      </c>
      <c r="E3" s="51">
        <f>D3*Pristalsregulering!C7</f>
        <v>5487903.8135999991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6487258</v>
      </c>
      <c r="C4" s="50"/>
      <c r="D4" s="50">
        <f t="shared" si="0"/>
        <v>6487258</v>
      </c>
      <c r="E4" s="51">
        <f>D4*Pristalsregulering!$C$6*Pristalsregulering!$C$7</f>
        <v>6589834.5234959982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5" width="30.7109375" customWidth="1"/>
    <col min="6" max="6" width="30.7109375" style="56" customWidth="1"/>
    <col min="7" max="9" width="30.7109375" customWidth="1"/>
    <col min="10" max="10" width="30.7109375" style="56" customWidth="1"/>
    <col min="11" max="13" width="30.7109375" customWidth="1"/>
    <col min="14" max="14" width="30.7109375" style="56" customWidth="1"/>
    <col min="15" max="15" width="9.140625" hidden="1" customWidth="1"/>
    <col min="104" max="104" width="9.140625" hidden="1"/>
    <col min="122" max="122" width="9.140625" hidden="1"/>
    <col min="124" max="124" width="9.140625" hidden="1"/>
    <col min="193" max="193" width="9.140625" hidden="1"/>
    <col min="211" max="211" width="9.140625" hidden="1"/>
    <col min="213" max="213" width="9.140625" hidden="1"/>
    <col min="229" max="229" width="9.140625" hidden="1"/>
    <col min="231" max="231" width="9.140625" hidden="1"/>
    <col min="233" max="233" width="9.140625" hidden="1"/>
    <col min="282" max="282" width="9.140625" hidden="1"/>
    <col min="300" max="300" width="9.140625" hidden="1"/>
    <col min="302" max="302" width="9.140625" hidden="1"/>
    <col min="318" max="318" width="9.140625" hidden="1"/>
    <col min="320" max="320" width="9.140625" hidden="1"/>
    <col min="322" max="322" width="9.140625" hidden="1"/>
    <col min="336" max="336" width="9.140625" hidden="1"/>
    <col min="338" max="338" width="9.140625" hidden="1"/>
    <col min="340" max="340" width="9.140625" hidden="1"/>
    <col min="342" max="16384" width="9.140625" hidden="1"/>
  </cols>
  <sheetData>
    <row r="1" spans="1:14" s="27" customFormat="1" ht="15.75" thickBot="1" x14ac:dyDescent="0.3">
      <c r="A1" s="9"/>
      <c r="B1" s="33" t="s">
        <v>75</v>
      </c>
      <c r="C1" s="33"/>
      <c r="D1" s="33"/>
      <c r="E1" s="33"/>
      <c r="F1" s="76" t="s">
        <v>76</v>
      </c>
      <c r="G1" s="77"/>
      <c r="H1" s="10"/>
      <c r="I1" s="10"/>
      <c r="J1" s="76" t="s">
        <v>77</v>
      </c>
      <c r="K1" s="77"/>
      <c r="L1" s="33"/>
      <c r="M1" s="10"/>
      <c r="N1" s="65"/>
    </row>
    <row r="2" spans="1:14" ht="30.75" thickTop="1" x14ac:dyDescent="0.25">
      <c r="A2" s="17" t="s">
        <v>13</v>
      </c>
      <c r="B2" s="34" t="s">
        <v>58</v>
      </c>
      <c r="C2" s="35" t="s">
        <v>23</v>
      </c>
      <c r="D2" s="35" t="s">
        <v>24</v>
      </c>
      <c r="E2" s="35" t="s">
        <v>25</v>
      </c>
      <c r="F2" s="57" t="s">
        <v>22</v>
      </c>
      <c r="G2" s="35" t="s">
        <v>23</v>
      </c>
      <c r="H2" s="35" t="s">
        <v>24</v>
      </c>
      <c r="I2" s="35" t="s">
        <v>25</v>
      </c>
      <c r="J2" s="58" t="s">
        <v>22</v>
      </c>
      <c r="K2" s="35" t="s">
        <v>23</v>
      </c>
      <c r="L2" s="35" t="s">
        <v>24</v>
      </c>
      <c r="M2" s="35" t="s">
        <v>25</v>
      </c>
      <c r="N2" s="54" t="s">
        <v>26</v>
      </c>
    </row>
    <row r="3" spans="1:14" s="22" customFormat="1" x14ac:dyDescent="0.25">
      <c r="A3" s="28">
        <v>2016</v>
      </c>
      <c r="B3" s="74"/>
      <c r="C3" s="75"/>
      <c r="D3" s="75"/>
      <c r="E3" s="75"/>
      <c r="F3" s="46">
        <f t="shared" ref="F3:G3" si="0">B3</f>
        <v>0</v>
      </c>
      <c r="G3" s="36">
        <f t="shared" si="0"/>
        <v>0</v>
      </c>
      <c r="H3" s="36">
        <f>D3</f>
        <v>0</v>
      </c>
      <c r="I3" s="36">
        <f>E3</f>
        <v>0</v>
      </c>
      <c r="J3" s="46">
        <f>IF(F4=0,0,AVERAGEIF(F4:F6,"&lt;&gt;0"))+F3</f>
        <v>116862.24982533332</v>
      </c>
      <c r="K3" s="39">
        <f>IF(G4=0,0,AVERAGEIF(G4:G6,"&lt;&gt;0"))+G3</f>
        <v>99644</v>
      </c>
      <c r="L3" s="39">
        <f>IF(H4=0,0,AVERAGEIF(H4:H6,"&lt;&gt;0"))+H3</f>
        <v>0</v>
      </c>
      <c r="M3" s="39">
        <f>IF(I4=0,0,AVERAGEIF(I4:I6,"&lt;&gt;0"))+I3</f>
        <v>45826.535907999998</v>
      </c>
      <c r="N3" s="59">
        <f>SUM(J3:M3)</f>
        <v>262332.78573333332</v>
      </c>
    </row>
    <row r="4" spans="1:14" x14ac:dyDescent="0.25">
      <c r="A4" s="28">
        <v>2015</v>
      </c>
      <c r="B4" s="36">
        <v>24508</v>
      </c>
      <c r="C4" s="36">
        <v>99644</v>
      </c>
      <c r="D4" s="36"/>
      <c r="E4" s="36">
        <v>65630</v>
      </c>
      <c r="F4" s="46">
        <f>B4</f>
        <v>24508</v>
      </c>
      <c r="G4" s="36">
        <f>C4</f>
        <v>99644</v>
      </c>
      <c r="H4" s="36">
        <f>D4</f>
        <v>0</v>
      </c>
      <c r="I4" s="36">
        <f>E4</f>
        <v>65630</v>
      </c>
      <c r="J4" s="46"/>
      <c r="K4" s="39"/>
      <c r="L4" s="39"/>
      <c r="M4" s="39"/>
      <c r="N4" s="55"/>
    </row>
    <row r="5" spans="1:14" x14ac:dyDescent="0.25">
      <c r="A5" s="28">
        <v>2014</v>
      </c>
      <c r="B5" s="36">
        <v>154615</v>
      </c>
      <c r="C5" s="36"/>
      <c r="D5" s="36"/>
      <c r="E5" s="36"/>
      <c r="F5" s="46">
        <f>B5*Pristalsregulering!$C$7</f>
        <v>154738.69199999998</v>
      </c>
      <c r="G5" s="36">
        <f>C5*Pristalsregulering!$C$7</f>
        <v>0</v>
      </c>
      <c r="H5" s="36">
        <f>D5*Pristalsregulering!$C$7</f>
        <v>0</v>
      </c>
      <c r="I5" s="36">
        <f>E5*Pristalsregulering!$C$7</f>
        <v>0</v>
      </c>
      <c r="J5" s="46"/>
      <c r="K5" s="36"/>
      <c r="L5" s="36"/>
      <c r="M5" s="36"/>
      <c r="N5" s="46"/>
    </row>
    <row r="6" spans="1:14" x14ac:dyDescent="0.25">
      <c r="A6" s="28">
        <v>2013</v>
      </c>
      <c r="B6" s="36">
        <v>168673</v>
      </c>
      <c r="C6" s="36"/>
      <c r="D6" s="36">
        <v>6</v>
      </c>
      <c r="E6" s="36">
        <v>25618</v>
      </c>
      <c r="F6" s="46">
        <f>B6*Pristalsregulering!$C$7*Pristalsregulering!$C$6</f>
        <v>171340.05747599996</v>
      </c>
      <c r="G6" s="36">
        <f>C6*Pristalsregulering!$C$7*Pristalsregulering!$C$6</f>
        <v>0</v>
      </c>
      <c r="H6" s="36">
        <f>D6*Pristalsregulering!$C$7*Pristalsregulering!$C$6</f>
        <v>6.0948719999999987</v>
      </c>
      <c r="I6" s="36">
        <f>E6*Pristalsregulering!$C$7*Pristalsregulering!$C$6</f>
        <v>26023.071815999992</v>
      </c>
      <c r="J6" s="46"/>
      <c r="K6" s="36"/>
      <c r="L6" s="36"/>
      <c r="M6" s="36"/>
      <c r="N6" s="46"/>
    </row>
    <row r="7" spans="1:14" hidden="1" x14ac:dyDescent="0.25"/>
    <row r="8" spans="1:14" hidden="1" x14ac:dyDescent="0.25"/>
    <row r="9" spans="1:14" hidden="1" x14ac:dyDescent="0.25"/>
  </sheetData>
  <sheetProtection password="C6BD" sheet="1" objects="1" scenarios="1"/>
  <mergeCells count="2">
    <mergeCell ref="F1:G1"/>
    <mergeCell ref="J1:K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6" t="s">
        <v>27</v>
      </c>
      <c r="C1" s="77"/>
      <c r="D1" s="77"/>
      <c r="E1" s="78" t="s">
        <v>56</v>
      </c>
      <c r="F1" s="79"/>
      <c r="G1" s="80"/>
      <c r="H1" s="29"/>
    </row>
    <row r="2" spans="1:8" s="21" customFormat="1" ht="15.75" thickTop="1" x14ac:dyDescent="0.25">
      <c r="A2" s="19" t="s">
        <v>13</v>
      </c>
      <c r="B2" s="16" t="s">
        <v>28</v>
      </c>
      <c r="C2" s="20" t="s">
        <v>29</v>
      </c>
      <c r="D2" s="20" t="s">
        <v>30</v>
      </c>
      <c r="E2" s="16" t="s">
        <v>28</v>
      </c>
      <c r="F2" s="20" t="s">
        <v>29</v>
      </c>
      <c r="G2" s="47" t="s">
        <v>30</v>
      </c>
      <c r="H2" s="6" t="s">
        <v>32</v>
      </c>
    </row>
    <row r="3" spans="1:8" x14ac:dyDescent="0.25">
      <c r="A3" s="31">
        <v>2015</v>
      </c>
      <c r="B3" s="42">
        <v>25000</v>
      </c>
      <c r="C3" s="43">
        <v>51760</v>
      </c>
      <c r="D3" s="43">
        <v>0</v>
      </c>
      <c r="E3" s="42">
        <f>B3</f>
        <v>25000</v>
      </c>
      <c r="F3" s="43">
        <f t="shared" ref="F3:G3" si="0">C3</f>
        <v>51760</v>
      </c>
      <c r="G3" s="44">
        <f t="shared" si="0"/>
        <v>0</v>
      </c>
      <c r="H3" s="45">
        <f>IF(E3=0,0,AVERAGEIF(E3:E5,"&lt;&gt;0"))+IF(F3=0,0,AVERAGEIF(F3:F5,"&lt;&gt;0"))+IF(G3=0,0,AVERAGEIF(G3:G5,"&lt;&gt;0"))</f>
        <v>58657.101866666657</v>
      </c>
    </row>
    <row r="4" spans="1:8" x14ac:dyDescent="0.25">
      <c r="A4" s="31">
        <v>2014</v>
      </c>
      <c r="B4" s="42">
        <v>30000</v>
      </c>
      <c r="C4" s="43">
        <v>19600</v>
      </c>
      <c r="D4" s="43">
        <v>0</v>
      </c>
      <c r="E4" s="42">
        <f>B4*Pristalsregulering!$C$7</f>
        <v>30023.999999999996</v>
      </c>
      <c r="F4" s="43">
        <f>C4*Pristalsregulering!$C$7</f>
        <v>19615.679999999997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30000</v>
      </c>
      <c r="C5" s="43">
        <v>18800</v>
      </c>
      <c r="D5" s="43">
        <v>0</v>
      </c>
      <c r="E5" s="42">
        <f>B5*Pristalsregulering!$C$7*Pristalsregulering!$C$6</f>
        <v>30474.359999999993</v>
      </c>
      <c r="F5" s="43">
        <f>C5*Pristalsregulering!$C$7*Pristalsregulering!$C$6</f>
        <v>19097.265599999995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79" t="s">
        <v>70</v>
      </c>
      <c r="C1" s="79"/>
      <c r="D1" s="80"/>
      <c r="E1" s="81" t="s">
        <v>71</v>
      </c>
      <c r="F1" s="81"/>
      <c r="G1" s="81"/>
    </row>
    <row r="2" spans="1:7" s="22" customFormat="1" ht="15.75" thickTop="1" x14ac:dyDescent="0.25">
      <c r="A2" s="71" t="s">
        <v>13</v>
      </c>
      <c r="B2" s="23" t="s">
        <v>68</v>
      </c>
      <c r="C2" s="23" t="s">
        <v>1</v>
      </c>
      <c r="D2" s="28" t="s">
        <v>69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9">
        <v>2814001.9220254263</v>
      </c>
      <c r="C3" s="39">
        <v>1245446.1356488431</v>
      </c>
      <c r="D3" s="41">
        <v>162983.33333333334</v>
      </c>
      <c r="E3" s="36">
        <f>B3*Pristalsregulering!C2*Pristalsregulering!C3*Pristalsregulering!C4*Pristalsregulering!C5*Pristalsregulering!C6*Pristalsregulering!C7</f>
        <v>3063600.980217617</v>
      </c>
      <c r="F3" s="36">
        <v>1287301.8106478802</v>
      </c>
      <c r="G3" s="36">
        <f>D3</f>
        <v>162983.33333333334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6" t="s">
        <v>43</v>
      </c>
      <c r="C1" s="77"/>
      <c r="D1" s="77"/>
      <c r="E1" s="77"/>
      <c r="F1" s="78" t="s">
        <v>57</v>
      </c>
      <c r="G1" s="79"/>
      <c r="H1" s="79"/>
      <c r="I1" s="79"/>
      <c r="J1" s="82" t="s">
        <v>32</v>
      </c>
      <c r="K1" s="81"/>
      <c r="L1" s="83"/>
      <c r="M1" s="13"/>
    </row>
    <row r="2" spans="1:14" s="26" customFormat="1" ht="15.75" thickTop="1" x14ac:dyDescent="0.25">
      <c r="A2" s="19" t="s">
        <v>13</v>
      </c>
      <c r="B2" s="8" t="s">
        <v>44</v>
      </c>
      <c r="C2" s="7" t="s">
        <v>45</v>
      </c>
      <c r="D2" s="7" t="s">
        <v>46</v>
      </c>
      <c r="E2" s="52" t="s">
        <v>47</v>
      </c>
      <c r="F2" s="7" t="s">
        <v>44</v>
      </c>
      <c r="G2" s="7" t="s">
        <v>45</v>
      </c>
      <c r="H2" s="7" t="s">
        <v>46</v>
      </c>
      <c r="I2" s="52" t="s">
        <v>47</v>
      </c>
      <c r="J2" s="20" t="s">
        <v>48</v>
      </c>
      <c r="K2" s="20" t="s">
        <v>45</v>
      </c>
      <c r="L2" s="15" t="s">
        <v>74</v>
      </c>
      <c r="M2" s="6" t="s">
        <v>31</v>
      </c>
      <c r="N2" s="32"/>
    </row>
    <row r="3" spans="1:14" x14ac:dyDescent="0.25">
      <c r="A3" s="28">
        <v>2015</v>
      </c>
      <c r="B3" s="46">
        <v>0</v>
      </c>
      <c r="C3" s="39">
        <v>50643</v>
      </c>
      <c r="D3" s="39">
        <v>0</v>
      </c>
      <c r="E3" s="41">
        <v>0</v>
      </c>
      <c r="F3" s="39">
        <f>B3</f>
        <v>0</v>
      </c>
      <c r="G3" s="39">
        <f>C3</f>
        <v>50643</v>
      </c>
      <c r="H3" s="39">
        <f>D3</f>
        <v>0</v>
      </c>
      <c r="I3" s="41">
        <f>E3</f>
        <v>0</v>
      </c>
      <c r="J3" s="43">
        <f>AVERAGE(F3:F5)</f>
        <v>6.4334759999999989</v>
      </c>
      <c r="K3" s="43">
        <f>G3</f>
        <v>50643</v>
      </c>
      <c r="L3" s="44">
        <f>AVERAGE(H3:H5)+AVERAGE(I3:I5)</f>
        <v>0</v>
      </c>
      <c r="M3" s="45">
        <f>SUM(J3:L3)</f>
        <v>50649.433475999998</v>
      </c>
      <c r="N3" s="23"/>
    </row>
    <row r="4" spans="1:14" x14ac:dyDescent="0.25">
      <c r="A4" s="28">
        <v>2014</v>
      </c>
      <c r="B4" s="46">
        <v>0</v>
      </c>
      <c r="C4" s="39">
        <v>31876</v>
      </c>
      <c r="D4" s="39">
        <v>0</v>
      </c>
      <c r="E4" s="41">
        <v>0</v>
      </c>
      <c r="F4" s="39">
        <f>IF(B4="","",B4*Pristalsregulering!$C$7)</f>
        <v>0</v>
      </c>
      <c r="G4" s="39">
        <f>IF(C4="","",C4*Pristalsregulering!$C$7)</f>
        <v>31901.500799999998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19</v>
      </c>
      <c r="C5" s="39">
        <v>1090</v>
      </c>
      <c r="D5" s="39">
        <v>0</v>
      </c>
      <c r="E5" s="41">
        <v>0</v>
      </c>
      <c r="F5" s="39">
        <f>IF(B5="","",B5*Pristalsregulering!$C$7*Pristalsregulering!$C$6)</f>
        <v>19.300427999999997</v>
      </c>
      <c r="G5" s="39">
        <f>IF(C5="","",C5*Pristalsregulering!$C$7*Pristalsregulering!$C$6)</f>
        <v>1107.2350799999997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33</v>
      </c>
      <c r="C1" s="68" t="s">
        <v>34</v>
      </c>
      <c r="D1" s="68" t="s">
        <v>35</v>
      </c>
      <c r="E1" s="68" t="s">
        <v>36</v>
      </c>
      <c r="F1" s="68" t="s">
        <v>37</v>
      </c>
      <c r="G1" s="68" t="s">
        <v>38</v>
      </c>
      <c r="H1" s="68" t="s">
        <v>39</v>
      </c>
      <c r="I1" s="68" t="s">
        <v>40</v>
      </c>
      <c r="J1" s="68" t="s">
        <v>41</v>
      </c>
      <c r="K1" s="68" t="s">
        <v>59</v>
      </c>
      <c r="L1" s="69" t="s">
        <v>42</v>
      </c>
      <c r="M1" s="14" t="s">
        <v>31</v>
      </c>
    </row>
    <row r="2" spans="1:13" ht="15.75" thickTop="1" x14ac:dyDescent="0.25">
      <c r="A2" s="31">
        <v>2015</v>
      </c>
      <c r="B2" s="43">
        <v>16261</v>
      </c>
      <c r="C2" s="43">
        <v>0</v>
      </c>
      <c r="D2" s="43">
        <v>43803</v>
      </c>
      <c r="E2" s="43">
        <v>4568489</v>
      </c>
      <c r="F2" s="43">
        <v>0</v>
      </c>
      <c r="G2" s="43">
        <v>8416451</v>
      </c>
      <c r="H2" s="43" t="s">
        <v>49</v>
      </c>
      <c r="I2" s="43">
        <v>0</v>
      </c>
      <c r="J2" s="43">
        <v>0</v>
      </c>
      <c r="K2" s="43"/>
      <c r="L2" s="44"/>
      <c r="M2" s="45">
        <f>SUM(B2:L2)</f>
        <v>13045004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49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49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60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52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53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2016-11-11T16:16:11Z</dcterms:modified>
</cp:coreProperties>
</file>