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N4" i="16"/>
  <c r="O4" i="16"/>
  <c r="J3" i="16"/>
  <c r="K3" i="16"/>
  <c r="L3" i="16"/>
  <c r="M3" i="16"/>
  <c r="N3" i="16"/>
  <c r="O3" i="16"/>
  <c r="I3" i="16"/>
  <c r="T3" i="16" l="1"/>
  <c r="U3" i="16"/>
  <c r="V3" i="16"/>
  <c r="F3" i="17"/>
  <c r="G3" i="17"/>
  <c r="J4" i="16" l="1"/>
  <c r="K4" i="16"/>
  <c r="L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N6" i="16"/>
  <c r="O6" i="16"/>
  <c r="M5" i="16"/>
  <c r="N5" i="16"/>
  <c r="M6" i="16"/>
  <c r="O5" i="16"/>
  <c r="G5" i="17"/>
  <c r="F4" i="17"/>
  <c r="E5" i="17"/>
  <c r="G4" i="17"/>
  <c r="E4" i="17"/>
  <c r="F5" i="17"/>
  <c r="L6" i="16"/>
  <c r="K5" i="16"/>
  <c r="J3" i="24"/>
  <c r="I5" i="16"/>
  <c r="K6" i="16"/>
  <c r="I6" i="16"/>
  <c r="J5" i="16"/>
  <c r="J6" i="16"/>
  <c r="L5" i="16"/>
  <c r="S3" i="16" s="1"/>
  <c r="M3" i="24" l="1"/>
  <c r="B9" i="12" s="1"/>
  <c r="B10" i="12" s="1"/>
  <c r="Q3" i="16"/>
  <c r="P3" i="16"/>
  <c r="R3" i="16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<sst xmlns="http://schemas.openxmlformats.org/spreadsheetml/2006/main" count="127" uniqueCount="81">
  <si>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</si>
  <si>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</si>
  <si>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</si>
  <si>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</si>
  <si>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</si>
  <si>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</si>
  <si>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</si>
  <si>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</si>
  <si>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</si>
  <si>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</si>
  <si>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</si>
  <si>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</si>
  <si>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</si>
  <si>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</si>
  <si>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</si>
  <si>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</si>
  <si>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</si>
  <si>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</si>
  <si>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</si>
  <si>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</si>
  <si>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</si>
  <si>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</si>
  <si>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</si>
  <si>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Ledelsessystem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</si>
  <si>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</si>
  <si>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</si>
  <si>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</si>
  <si>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</si>
  <si>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</si>
  <si>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</si>
  <si>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</si>
  <si>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</si>
  <si>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</si>
  <si>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</si>
  <si>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</si>
  <si>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</si>
  <si>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</si>
  <si>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</si>
  <si>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</si>
  <si>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</si>
  <si>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</si>
  <si>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</si>
  <si>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</si>
  <si>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</si>
  <si>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</si>
  <si>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</si>
  <si>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</si>
  <si>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</si>
  <si>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</si>
  <si>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</si>
  <si>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</si>
  <si>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</si>
  <si>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Sociale medier (information &amp; formidling)</t>
  </si>
  <si>
    <t>Vandets dag (info og formidling</t>
  </si>
  <si>
    <t>Kundeundersøgelser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</si>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</sst>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8294652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1513310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94640</v>
      </c>
      <c r="C4" t="s">
        <v>11</v>
      </c>
    </row>
    <row r="5" spans="1:3" s="26" customFormat="1" x14ac:dyDescent="0.25">
      <c r="A5" s="3" t="s">
        <v>12</v>
      </c>
      <c r="B5" s="49">
        <f>SUM(B2:B4)</f>
        <v>9902602</v>
      </c>
      <c r="C5" s="64" t="s">
        <v>11</v>
      </c>
    </row>
    <row r="6" spans="1:3" x14ac:dyDescent="0.25">
      <c r="A6" s="48" t="s">
        <v>0</v>
      </c>
      <c r="B6" s="39">
        <f>Investeringer!E3</f>
        <v>8376216.8556797476</v>
      </c>
      <c r="C6" s="23" t="s">
        <v>11</v>
      </c>
    </row>
    <row r="7" spans="1:3" x14ac:dyDescent="0.25">
      <c r="A7" s="4" t="s">
        <v>1</v>
      </c>
      <c r="B7" s="36">
        <f>Investeringer!F3</f>
        <v>4121299.5547006424</v>
      </c>
      <c r="C7" t="s">
        <v>11</v>
      </c>
    </row>
    <row r="8" spans="1:3" x14ac:dyDescent="0.25">
      <c r="A8" s="4" t="s">
        <v>2</v>
      </c>
      <c r="B8" s="36">
        <f>Investeringer!G3</f>
        <v>554333.33333333337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1032701</v>
      </c>
      <c r="C9" t="s">
        <v>11</v>
      </c>
    </row>
    <row r="10" spans="1:3" s="22" customFormat="1" x14ac:dyDescent="0.25">
      <c r="A10" s="3" t="s">
        <v>50</v>
      </c>
      <c r="B10" s="49">
        <f>SUM(B6:B9)</f>
        <v>14084550.743713723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30833237</v>
      </c>
      <c r="C11" t="s">
        <v>11</v>
      </c>
    </row>
    <row r="12" spans="1:3" s="22" customFormat="1" x14ac:dyDescent="0.25">
      <c r="A12" s="3" t="s">
        <v>75</v>
      </c>
      <c r="B12" s="49">
        <f>SUM(B11:B11)</f>
        <v>30833237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54820389.743713722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55305645.580423735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76</v>
      </c>
      <c r="H1" s="53" t="s">
        <v>68</v>
      </c>
      <c r="I1" s="53" t="s">
        <v>51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8433475</v>
      </c>
      <c r="C2" s="50">
        <v>0</v>
      </c>
      <c r="D2" s="50">
        <f>B2+C2</f>
        <v>8433475</v>
      </c>
      <c r="E2" s="51">
        <f>D2</f>
        <v>8433475</v>
      </c>
      <c r="F2" s="50">
        <v>8294652</v>
      </c>
      <c r="G2" s="50">
        <v>0</v>
      </c>
      <c r="H2" s="50">
        <f>F2-G2</f>
        <v>8294652</v>
      </c>
      <c r="I2" s="50">
        <f>AVERAGEIF(E2:E4,"&lt;&gt;0")</f>
        <v>8433475</v>
      </c>
      <c r="J2" s="50">
        <v>6749583</v>
      </c>
      <c r="K2" s="40">
        <f>IF(H2&gt;I2,IF(I2&gt;J2,I2,J2),H2)</f>
        <v>8294652</v>
      </c>
    </row>
    <row r="3" spans="1:11" s="23" customFormat="1" x14ac:dyDescent="0.25">
      <c r="A3" s="28">
        <v>2014</v>
      </c>
      <c r="B3" s="50"/>
      <c r="C3" s="50"/>
      <c r="D3" s="50">
        <f t="shared" ref="D3:D4" si="0">B3+C3</f>
        <v>0</v>
      </c>
      <c r="E3" s="51">
        <f>D3*Pristalsregulering!C7</f>
        <v>0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/>
      <c r="C4" s="50"/>
      <c r="D4" s="50">
        <f t="shared" si="0"/>
        <v>0</v>
      </c>
      <c r="E4" s="51">
        <f>D4*Pristalsregulering!$C$6*Pristalsregulering!$C$7</f>
        <v>0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topLeftCell="Q1"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8" width="30.7109375" style="22" customWidth="1"/>
    <col min="9" max="9" width="30.7109375" style="56" customWidth="1"/>
    <col min="10" max="12" width="30.7109375" customWidth="1"/>
    <col min="13" max="15" width="30.7109375" style="22" customWidth="1"/>
    <col min="16" max="16" width="30.7109375" style="56" customWidth="1"/>
    <col min="17" max="19" width="30.7109375" customWidth="1"/>
    <col min="20" max="22" width="30.7109375" style="22" customWidth="1"/>
    <col min="23" max="23" width="30.7109375" style="56" customWidth="1"/>
    <col min="24" max="24" width="9.140625" hidden="1" customWidth="1"/>
    <col min="25" max="45" width="0" hidden="1" customWidth="1"/>
    <col min="46" max="46" width="9.140625" hidden="1" customWidth="1"/>
    <col min="47" max="81" width="0" hidden="1" customWidth="1"/>
    <col min="82" max="82" width="9.140625" hidden="1" customWidth="1"/>
    <col min="83" max="103" width="0" hidden="1" customWidth="1"/>
    <col min="104" max="104" width="9.140625" hidden="1" customWidth="1"/>
    <col min="105" max="108" width="0" hidden="1" customWidth="1"/>
    <col min="109" max="109" width="9.140625" hidden="1" customWidth="1"/>
    <col min="110" max="117" width="0" hidden="1" customWidth="1"/>
    <col min="118" max="118" width="9.140625" hidden="1" customWidth="1"/>
    <col min="119" max="122" width="0" hidden="1" customWidth="1"/>
    <col min="123" max="123" width="9.140625" hidden="1" customWidth="1"/>
    <col min="124" max="124" width="0" hidden="1" customWidth="1"/>
    <col min="125" max="125" width="9.140625" hidden="1" customWidth="1"/>
    <col min="126" max="129" width="0" hidden="1" customWidth="1"/>
    <col min="130" max="131" width="9.140625" hidden="1" customWidth="1"/>
    <col min="132" max="139" width="0" hidden="1" customWidth="1"/>
    <col min="140" max="140" width="9.140625" hidden="1" customWidth="1"/>
    <col min="141" max="144" width="0" hidden="1" customWidth="1"/>
    <col min="145" max="145" width="9.140625" hidden="1" customWidth="1"/>
    <col min="146" max="146" width="0" hidden="1" customWidth="1"/>
    <col min="147" max="147" width="9.140625" hidden="1" customWidth="1"/>
    <col min="148" max="151" width="0" hidden="1" customWidth="1"/>
    <col min="152" max="152" width="9.140625" hidden="1" customWidth="1"/>
    <col min="153" max="161" width="0" hidden="1" customWidth="1"/>
    <col min="162" max="162" width="9.140625" hidden="1" customWidth="1"/>
    <col min="163" max="166" width="0" hidden="1" customWidth="1"/>
    <col min="167" max="167" width="9.140625" hidden="1" customWidth="1"/>
    <col min="168" max="175" width="0" hidden="1" customWidth="1"/>
    <col min="176" max="176" width="9.140625" hidden="1" customWidth="1"/>
    <col min="177" max="180" width="0" hidden="1" customWidth="1"/>
    <col min="181" max="181" width="9.140625" hidden="1" customWidth="1"/>
    <col min="182" max="182" width="0" hidden="1" customWidth="1"/>
    <col min="183" max="183" width="9.140625" hidden="1" customWidth="1"/>
    <col min="184" max="187" width="0" hidden="1" customWidth="1"/>
    <col min="188" max="189" width="9.140625" hidden="1" customWidth="1"/>
    <col min="190" max="197" width="0" hidden="1" customWidth="1"/>
    <col min="198" max="198" width="9.140625" hidden="1" customWidth="1"/>
    <col min="199" max="202" width="0" hidden="1" customWidth="1"/>
    <col min="203" max="203" width="9.140625" hidden="1" customWidth="1"/>
    <col min="204" max="204" width="0" hidden="1" customWidth="1"/>
    <col min="205" max="205" width="9.140625" hidden="1" customWidth="1"/>
    <col min="206" max="209" width="0" hidden="1" customWidth="1"/>
    <col min="210" max="210" width="9.140625" hidden="1" customWidth="1"/>
    <col min="211" max="214" width="0" hidden="1" customWidth="1"/>
    <col min="215" max="215" width="9.140625" hidden="1" customWidth="1"/>
    <col min="216" max="216" width="0" hidden="1" customWidth="1"/>
    <col min="217" max="217" width="9.140625" hidden="1" customWidth="1"/>
    <col min="218" max="218" width="0" hidden="1" customWidth="1"/>
    <col min="219" max="219" width="9.140625" hidden="1" customWidth="1"/>
    <col min="220" max="223" width="0" hidden="1" customWidth="1"/>
    <col min="224" max="224" width="9.140625" hidden="1" customWidth="1"/>
    <col min="225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35" width="0" hidden="1" customWidth="1"/>
    <col min="236" max="237" width="9.140625" hidden="1" customWidth="1"/>
    <col min="238" max="238" width="0" hidden="1" customWidth="1"/>
    <col min="239" max="239" width="9.140625" hidden="1" customWidth="1"/>
    <col min="240" max="240" width="0" hidden="1" customWidth="1"/>
    <col min="241" max="241" width="9.140625" hidden="1" customWidth="1"/>
    <col min="242" max="245" width="0" hidden="1" customWidth="1"/>
    <col min="246" max="246" width="9.140625" hidden="1" customWidth="1"/>
    <col min="247" max="250" width="0" hidden="1" customWidth="1"/>
    <col min="251" max="251" width="9.140625" hidden="1" customWidth="1"/>
    <col min="252" max="252" width="0" hidden="1" customWidth="1"/>
    <col min="253" max="253" width="9.140625" hidden="1" customWidth="1"/>
    <col min="254" max="257" width="0" hidden="1" customWidth="1"/>
    <col min="258" max="258" width="9.140625" hidden="1" customWidth="1"/>
    <col min="259" max="260" width="0" hidden="1" customWidth="1"/>
    <col min="261" max="261" width="9.140625" hidden="1" customWidth="1"/>
    <col min="262" max="262" width="0" hidden="1" customWidth="1"/>
    <col min="263" max="263" width="9.140625" hidden="1" customWidth="1"/>
    <col min="264" max="267" width="0" hidden="1" customWidth="1"/>
    <col min="268" max="268" width="9.140625" hidden="1" customWidth="1"/>
    <col min="269" max="272" width="0" hidden="1" customWidth="1"/>
    <col min="273" max="273" width="9.140625" hidden="1" customWidth="1"/>
    <col min="274" max="274" width="0" hidden="1" customWidth="1"/>
    <col min="275" max="275" width="9.140625" hidden="1" customWidth="1"/>
    <col min="276" max="276" width="0" hidden="1" customWidth="1"/>
    <col min="277" max="277" width="9.140625" hidden="1" customWidth="1"/>
    <col min="278" max="281" width="0" hidden="1" customWidth="1"/>
    <col min="282" max="282" width="9.140625" hidden="1" customWidth="1"/>
    <col min="283" max="286" width="0" hidden="1" customWidth="1"/>
    <col min="287" max="287" width="9.140625" hidden="1" customWidth="1"/>
    <col min="288" max="288" width="0" hidden="1" customWidth="1"/>
    <col min="289" max="289" width="9.140625" hidden="1" customWidth="1"/>
    <col min="290" max="293" width="0" hidden="1" customWidth="1"/>
    <col min="294" max="295" width="9.140625" hidden="1" customWidth="1"/>
    <col min="296" max="296" width="0" hidden="1" customWidth="1"/>
    <col min="297" max="297" width="9.140625" hidden="1" customWidth="1"/>
    <col min="298" max="298" width="0" hidden="1" customWidth="1"/>
    <col min="299" max="299" width="9.140625" hidden="1" customWidth="1"/>
    <col min="300" max="303" width="0" hidden="1" customWidth="1"/>
    <col min="304" max="304" width="9.140625" hidden="1" customWidth="1"/>
    <col min="305" max="308" width="0" hidden="1" customWidth="1"/>
    <col min="309" max="309" width="9.140625" hidden="1" customWidth="1"/>
    <col min="310" max="310" width="0" hidden="1" customWidth="1"/>
    <col min="311" max="311" width="9.140625" hidden="1" customWidth="1"/>
    <col min="312" max="315" width="0" hidden="1" customWidth="1"/>
    <col min="316" max="316" width="9.140625" hidden="1" customWidth="1"/>
    <col min="317" max="320" width="0" hidden="1" customWidth="1"/>
    <col min="321" max="321" width="9.140625" hidden="1" customWidth="1"/>
    <col min="322" max="322" width="0" hidden="1" customWidth="1"/>
    <col min="323" max="323" width="9.140625" hidden="1" customWidth="1"/>
    <col min="324" max="324" width="0" hidden="1" customWidth="1"/>
    <col min="325" max="325" width="9.140625" hidden="1" customWidth="1"/>
    <col min="326" max="329" width="0" hidden="1" customWidth="1"/>
    <col min="330" max="330" width="9.140625" hidden="1" customWidth="1"/>
    <col min="331" max="334" width="0" hidden="1" customWidth="1"/>
    <col min="335" max="335" width="9.140625" hidden="1" customWidth="1"/>
    <col min="336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23" s="27" customFormat="1" ht="15.75" thickBot="1" x14ac:dyDescent="0.3">
      <c r="A1" s="9"/>
      <c r="B1" s="33" t="s">
        <v>78</v>
      </c>
      <c r="C1" s="33"/>
      <c r="D1" s="33"/>
      <c r="E1" s="33"/>
      <c r="F1" s="33"/>
      <c r="G1" s="33"/>
      <c r="H1" s="33"/>
      <c r="I1" s="76" t="s">
        <v>79</v>
      </c>
      <c r="J1" s="10"/>
      <c r="K1" s="10"/>
      <c r="L1" s="10"/>
      <c r="M1" s="10"/>
      <c r="N1" s="10"/>
      <c r="O1" s="10"/>
      <c r="P1" s="76" t="s">
        <v>80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52</v>
      </c>
      <c r="G2" s="35" t="s">
        <v>53</v>
      </c>
      <c r="H2" s="35" t="s">
        <v>54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52</v>
      </c>
      <c r="N2" s="35" t="s">
        <v>53</v>
      </c>
      <c r="O2" s="35" t="s">
        <v>54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52</v>
      </c>
      <c r="U2" s="35" t="s">
        <v>53</v>
      </c>
      <c r="V2" s="35" t="s">
        <v>54</v>
      </c>
      <c r="W2" s="54" t="s">
        <v>26</v>
      </c>
    </row>
    <row r="3" spans="1:23" s="22" customFormat="1" x14ac:dyDescent="0.25">
      <c r="A3" s="28">
        <v>2016</v>
      </c>
      <c r="B3" s="74"/>
      <c r="C3" s="75"/>
      <c r="D3" s="75">
        <v>55000</v>
      </c>
      <c r="E3" s="75">
        <v>350000</v>
      </c>
      <c r="F3" s="75">
        <v>40000</v>
      </c>
      <c r="G3" s="75">
        <v>100000</v>
      </c>
      <c r="H3" s="75">
        <v>60000</v>
      </c>
      <c r="I3" s="46">
        <f t="shared" ref="I3" si="0">B3</f>
        <v>0</v>
      </c>
      <c r="J3" s="36">
        <f t="shared" ref="J3:O4" si="1">C3</f>
        <v>0</v>
      </c>
      <c r="K3" s="36">
        <f t="shared" si="1"/>
        <v>55000</v>
      </c>
      <c r="L3" s="36">
        <f t="shared" si="1"/>
        <v>350000</v>
      </c>
      <c r="M3" s="36">
        <f t="shared" si="1"/>
        <v>40000</v>
      </c>
      <c r="N3" s="36">
        <f t="shared" si="1"/>
        <v>100000</v>
      </c>
      <c r="O3" s="36">
        <f t="shared" si="1"/>
        <v>60000</v>
      </c>
      <c r="P3" s="46">
        <f t="shared" ref="P3:V3" si="2">IF(I4=0,0,AVERAGEIF(I4:I6,"&lt;&gt;0"))+I3</f>
        <v>561345</v>
      </c>
      <c r="Q3" s="39">
        <f t="shared" si="2"/>
        <v>346965</v>
      </c>
      <c r="R3" s="39">
        <f t="shared" si="2"/>
        <v>55000</v>
      </c>
      <c r="S3" s="39">
        <f t="shared" si="2"/>
        <v>350000</v>
      </c>
      <c r="T3" s="39">
        <f t="shared" si="2"/>
        <v>40000</v>
      </c>
      <c r="U3" s="39">
        <f t="shared" si="2"/>
        <v>100000</v>
      </c>
      <c r="V3" s="39">
        <f t="shared" si="2"/>
        <v>60000</v>
      </c>
      <c r="W3" s="59">
        <f>SUM(P3:V3)</f>
        <v>1513310</v>
      </c>
    </row>
    <row r="4" spans="1:23" x14ac:dyDescent="0.25">
      <c r="A4" s="28">
        <v>2015</v>
      </c>
      <c r="B4" s="36">
        <v>561345</v>
      </c>
      <c r="C4" s="36">
        <v>346965</v>
      </c>
      <c r="D4" s="36"/>
      <c r="E4" s="36"/>
      <c r="F4" s="36"/>
      <c r="G4" s="36"/>
      <c r="H4" s="36"/>
      <c r="I4" s="46">
        <f>B4</f>
        <v>561345</v>
      </c>
      <c r="J4" s="36">
        <f t="shared" si="1"/>
        <v>346965</v>
      </c>
      <c r="K4" s="36">
        <f t="shared" si="1"/>
        <v>0</v>
      </c>
      <c r="L4" s="36">
        <f t="shared" si="1"/>
        <v>0</v>
      </c>
      <c r="M4" s="36">
        <f t="shared" si="1"/>
        <v>0</v>
      </c>
      <c r="N4" s="36">
        <f t="shared" si="1"/>
        <v>0</v>
      </c>
      <c r="O4" s="36">
        <f t="shared" si="1"/>
        <v>0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/>
      <c r="C5" s="36"/>
      <c r="D5" s="36"/>
      <c r="E5" s="36"/>
      <c r="F5" s="36"/>
      <c r="G5" s="36"/>
      <c r="H5" s="36"/>
      <c r="I5" s="46">
        <f>B5*Pristalsregulering!$C$7</f>
        <v>0</v>
      </c>
      <c r="J5" s="36">
        <f>C5*Pristalsregulering!$C$7</f>
        <v>0</v>
      </c>
      <c r="K5" s="36">
        <f>D5*Pristalsregulering!$C$7</f>
        <v>0</v>
      </c>
      <c r="L5" s="36">
        <f>E5*Pristalsregulering!$C$7</f>
        <v>0</v>
      </c>
      <c r="M5" s="36">
        <f>F5*Pristalsregulering!$C$7</f>
        <v>0</v>
      </c>
      <c r="N5" s="36">
        <f>G5*Pristalsregulering!$C$7</f>
        <v>0</v>
      </c>
      <c r="O5" s="36">
        <f>H5*Pristalsregulering!$C$7</f>
        <v>0</v>
      </c>
      <c r="P5" s="46"/>
      <c r="Q5" s="36"/>
      <c r="R5" s="36"/>
      <c r="S5" s="36"/>
      <c r="T5" s="39"/>
      <c r="U5" s="39"/>
      <c r="V5" s="39"/>
      <c r="W5" s="46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6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9"/>
      <c r="U6" s="39"/>
      <c r="V6" s="39"/>
      <c r="W6" s="46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17000</v>
      </c>
      <c r="C3" s="43">
        <v>77640</v>
      </c>
      <c r="D3" s="43">
        <v>0</v>
      </c>
      <c r="E3" s="42">
        <f>B3</f>
        <v>17000</v>
      </c>
      <c r="F3" s="43">
        <f t="shared" ref="F3:G3" si="0">C3</f>
        <v>77640</v>
      </c>
      <c r="G3" s="44">
        <f t="shared" si="0"/>
        <v>0</v>
      </c>
      <c r="H3" s="45">
        <f>IF(E3=0,0,AVERAGEIF(E3:E5,"&lt;&gt;0"))+IF(F3=0,0,AVERAGEIF(F3:F5,"&lt;&gt;0"))+IF(G3=0,0,AVERAGEIF(G3:G5,"&lt;&gt;0"))</f>
        <v>94640</v>
      </c>
    </row>
    <row r="4" spans="1:8" x14ac:dyDescent="0.25">
      <c r="A4" s="31">
        <v>2014</v>
      </c>
      <c r="B4" s="42"/>
      <c r="C4" s="43"/>
      <c r="D4" s="43">
        <v>0</v>
      </c>
      <c r="E4" s="42">
        <f>B4*Pristalsregulering!$C$7</f>
        <v>0</v>
      </c>
      <c r="F4" s="43">
        <f>C4*Pristalsregulering!$C$7</f>
        <v>0</v>
      </c>
      <c r="G4" s="44">
        <f>D4*Pristalsregulering!$C$7</f>
        <v>0</v>
      </c>
      <c r="H4" s="43"/>
    </row>
    <row r="5" spans="1:8" x14ac:dyDescent="0.25">
      <c r="A5" s="31">
        <v>2013</v>
      </c>
      <c r="B5" s="42"/>
      <c r="C5" s="43"/>
      <c r="D5" s="43">
        <v>0</v>
      </c>
      <c r="E5" s="42">
        <f>B5*Pristalsregulering!$C$7*Pristalsregulering!$C$6</f>
        <v>0</v>
      </c>
      <c r="F5" s="43">
        <f>C5*Pristalsregulering!$C$7*Pristalsregulering!$C$6</f>
        <v>0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73</v>
      </c>
      <c r="C1" s="80"/>
      <c r="D1" s="81"/>
      <c r="E1" s="82" t="s">
        <v>74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72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7693786</v>
      </c>
      <c r="C3" s="39">
        <v>4046895.0033333339</v>
      </c>
      <c r="D3" s="41">
        <v>554333.33333333337</v>
      </c>
      <c r="E3" s="36">
        <f>B3*Pristalsregulering!C2*Pristalsregulering!C3*Pristalsregulering!C4*Pristalsregulering!C5*Pristalsregulering!C6*Pristalsregulering!C7</f>
        <v>8376216.8556797476</v>
      </c>
      <c r="F3" s="36">
        <v>4121299.5547006424</v>
      </c>
      <c r="G3" s="36">
        <f>D3</f>
        <v>554333.33333333337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60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77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952701</v>
      </c>
      <c r="D3" s="39">
        <v>80000</v>
      </c>
      <c r="E3" s="41">
        <v>0</v>
      </c>
      <c r="F3" s="39">
        <f>B3</f>
        <v>0</v>
      </c>
      <c r="G3" s="39">
        <f>C3</f>
        <v>952701</v>
      </c>
      <c r="H3" s="39">
        <f>D3</f>
        <v>80000</v>
      </c>
      <c r="I3" s="41">
        <f>E3</f>
        <v>0</v>
      </c>
      <c r="J3" s="43">
        <f>AVERAGE(F3:F5)</f>
        <v>0</v>
      </c>
      <c r="K3" s="43">
        <f>G3</f>
        <v>952701</v>
      </c>
      <c r="L3" s="44">
        <f>AVERAGE(H3:H5)+AVERAGE(I3:I5)</f>
        <v>80000</v>
      </c>
      <c r="M3" s="45">
        <f>SUM(J3:L3)</f>
        <v>1032701</v>
      </c>
      <c r="N3" s="23"/>
    </row>
    <row r="4" spans="1:14" x14ac:dyDescent="0.25">
      <c r="A4" s="28">
        <v>2014</v>
      </c>
      <c r="B4" s="46"/>
      <c r="C4" s="39"/>
      <c r="D4" s="39"/>
      <c r="E4" s="41"/>
      <c r="F4" s="39" t="str">
        <f>IF(B4="","",B4*Pristalsregulering!$C$7)</f>
        <v/>
      </c>
      <c r="G4" s="39" t="str">
        <f>IF(C4="","",C4*Pristalsregulering!$C$7)</f>
        <v/>
      </c>
      <c r="H4" s="39" t="str">
        <f>IF(D4="","",D4*Pristalsregulering!$C$7)</f>
        <v/>
      </c>
      <c r="I4" s="41" t="str">
        <f>IF(E4="","",E4*Pristalsregulering!$C$7)</f>
        <v/>
      </c>
      <c r="J4" s="39"/>
      <c r="L4" s="41"/>
      <c r="M4" s="36"/>
    </row>
    <row r="5" spans="1:14" x14ac:dyDescent="0.25">
      <c r="A5" s="28">
        <v>2013</v>
      </c>
      <c r="B5" s="46"/>
      <c r="C5" s="39"/>
      <c r="D5" s="39"/>
      <c r="E5" s="41"/>
      <c r="F5" s="39" t="str">
        <f>IF(B5="","",B5*Pristalsregulering!$C$7*Pristalsregulering!$C$6)</f>
        <v/>
      </c>
      <c r="G5" s="39" t="str">
        <f>IF(C5="","",C5*Pristalsregulering!$C$7*Pristalsregulering!$C$6)</f>
        <v/>
      </c>
      <c r="H5" s="39" t="str">
        <f>IF(D5="","",D5*Pristalsregulering!$C$7*Pristalsregulering!$C$6)</f>
        <v/>
      </c>
      <c r="I5" s="41" t="str">
        <f>IF(E5="","",E5*Pristalsregulering!$C$7*Pristalsregulering!$C$6)</f>
        <v/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62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65920</v>
      </c>
      <c r="D2" s="43">
        <v>99098</v>
      </c>
      <c r="E2" s="43">
        <v>9144963</v>
      </c>
      <c r="F2" s="43">
        <v>0</v>
      </c>
      <c r="G2" s="43">
        <v>21490733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30833237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2016-11-18T14:02:06Z</dcterms:modified>
</cp:coreProperties>
</file>