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D3" i="16" l="1"/>
  <c r="E3" i="16"/>
  <c r="F3" i="17" l="1"/>
  <c r="G3" i="17"/>
  <c r="D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G3" i="16" s="1"/>
  <c r="D5" i="16"/>
  <c r="E6" i="16"/>
  <c r="J3" i="24"/>
  <c r="D6" i="16"/>
  <c r="M3" i="24" l="1"/>
  <c r="B9" i="12" s="1"/>
  <c r="B10" i="12" s="1"/>
  <c r="F3" i="16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<sst xmlns="http://schemas.openxmlformats.org/spreadsheetml/2006/main" count="113" uniqueCount="76">
  <si>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</si>
  <si>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</si>
  <si>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</si>
  <si>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</si>
  <si>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</si>
  <si>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</si>
  <si>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</si>
  <si>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</si>
  <si>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</si>
  <si>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</si>
  <si>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</si>
  <si>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</si>
  <si>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</si>
  <si>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</si>
  <si>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</si>
  <si>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</si>
  <si>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</si>
  <si>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</si>
  <si>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</si>
  <si>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</si>
  <si>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</si>
  <si>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</si>
  <si>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SMS-service</t>
  </si>
  <si>
    <t>Erstatning til grundejere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</si>
  <si>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</si>
  <si>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</si>
  <si>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</si>
  <si>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</si>
  <si>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</si>
  <si>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</si>
  <si>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</si>
  <si>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</si>
  <si>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</si>
  <si>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</si>
  <si>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</si>
  <si>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</si>
  <si>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</si>
  <si>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</si>
  <si>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</si>
  <si>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</si>
  <si>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</si>
  <si>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</si>
  <si>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</si>
  <si>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</si>
  <si>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</si>
  <si>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</si>
  <si>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</si>
  <si>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</si>
  <si>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</si>
  <si>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</si>
  <si>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</si>
  <si>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</si>
  <si>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</si>
  <si>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</si>
  <si>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</si>
  <si>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</si>
  <si>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</si>
  <si>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</si>
  <si>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</si>
  <si>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</si>
  <si>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</si>
  <si>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</si>
  <si>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</si>
  <si>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</si>
  <si>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</si>
  <si>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</si>
  <si>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</si>
  <si>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</si>
  <si>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</si>
  <si>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</si>
  <si>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</si>
  <si>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</si>
  <si>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 xml:space="preserve">                -  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</si>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</sst>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1310798.4467252572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10552.193226666666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19297.617066666662</v>
      </c>
      <c r="C4" t="s">
        <v>11</v>
      </c>
    </row>
    <row r="5" spans="1:3" s="26" customFormat="1" x14ac:dyDescent="0.25">
      <c r="A5" s="3" t="s">
        <v>12</v>
      </c>
      <c r="B5" s="48">
        <f>SUM(B2:B4)</f>
        <v>1340648.2570185906</v>
      </c>
      <c r="C5" s="62" t="s">
        <v>11</v>
      </c>
    </row>
    <row r="6" spans="1:3" x14ac:dyDescent="0.25">
      <c r="A6" s="47" t="s">
        <v>0</v>
      </c>
      <c r="B6" s="38">
        <f>Investeringer!E3</f>
        <v>1680555.7345660448</v>
      </c>
      <c r="C6" s="23" t="s">
        <v>11</v>
      </c>
    </row>
    <row r="7" spans="1:3" x14ac:dyDescent="0.25">
      <c r="A7" s="4" t="s">
        <v>1</v>
      </c>
      <c r="B7" s="35">
        <f>Investeringer!F3</f>
        <v>514519.39843178156</v>
      </c>
      <c r="C7" t="s">
        <v>11</v>
      </c>
    </row>
    <row r="8" spans="1:3" x14ac:dyDescent="0.25">
      <c r="A8" s="4" t="s">
        <v>2</v>
      </c>
      <c r="B8" s="35">
        <f>Investeringer!G3</f>
        <v>13999.999999999998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838.35573333333332</v>
      </c>
      <c r="C9" t="s">
        <v>11</v>
      </c>
    </row>
    <row r="10" spans="1:3" s="22" customFormat="1" x14ac:dyDescent="0.25">
      <c r="A10" s="3" t="s">
        <v>48</v>
      </c>
      <c r="B10" s="48">
        <f>SUM(B6:B9)</f>
        <v>2209913.4887311594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2077270</v>
      </c>
      <c r="C11" t="s">
        <v>11</v>
      </c>
    </row>
    <row r="12" spans="1:3" s="22" customFormat="1" x14ac:dyDescent="0.25">
      <c r="A12" s="3" t="s">
        <v>69</v>
      </c>
      <c r="B12" s="48">
        <f>SUM(B11:B11)</f>
        <v>2077270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5627831.7457497502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5677647.8491268726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70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1265564</v>
      </c>
      <c r="C2" s="49">
        <v>0</v>
      </c>
      <c r="D2" s="49">
        <f>B2+C2</f>
        <v>1265564</v>
      </c>
      <c r="E2" s="50">
        <f>D2</f>
        <v>1265564</v>
      </c>
      <c r="F2" s="49">
        <v>1310798.4467252572</v>
      </c>
      <c r="G2" s="49">
        <v>0</v>
      </c>
      <c r="H2" s="49">
        <f>F2-G2</f>
        <v>1310798.4467252572</v>
      </c>
      <c r="I2" s="49">
        <f>AVERAGEIF(E2:E4,"&lt;&gt;0")</f>
        <v>1330682.2608906666</v>
      </c>
      <c r="J2" s="49">
        <v>1275666.6272838155</v>
      </c>
      <c r="K2" s="39">
        <f>IF(H2&gt;I2,IF(I2&gt;J2,I2,J2),H2)</f>
        <v>1310798.4467252572</v>
      </c>
    </row>
    <row r="3" spans="1:11" s="23" customFormat="1" x14ac:dyDescent="0.25">
      <c r="A3" s="28">
        <v>2014</v>
      </c>
      <c r="B3" s="49">
        <v>1268229</v>
      </c>
      <c r="C3" s="49"/>
      <c r="D3" s="49">
        <f t="shared" ref="D3:D4" si="0">B3+C3</f>
        <v>1268229</v>
      </c>
      <c r="E3" s="50">
        <f>D3*Pristalsregulering!C7</f>
        <v>1269243.5832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1434556</v>
      </c>
      <c r="C4" s="49"/>
      <c r="D4" s="49">
        <f t="shared" si="0"/>
        <v>1434556</v>
      </c>
      <c r="E4" s="50">
        <f>D4*Pristalsregulering!$C$6*Pristalsregulering!$C$7</f>
        <v>1457239.1994719997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95" max="95" width="9.140625" hidden="1"/>
    <col min="97" max="97" width="9.140625" hidden="1"/>
    <col min="118" max="118" width="9.140625" hidden="1"/>
    <col min="204" max="204" width="9.140625" hidden="1"/>
    <col min="206" max="206" width="9.140625" hidden="1"/>
    <col min="208" max="208" width="9.140625" hidden="1"/>
    <col min="227" max="227" width="9.140625" hidden="1"/>
    <col min="313" max="313" width="9.140625" hidden="1"/>
    <col min="315" max="315" width="9.140625" hidden="1"/>
    <col min="317" max="317" width="9.140625" hidden="1"/>
    <col min="319" max="319" width="9.140625" hidden="1"/>
    <col min="336" max="336" width="9.140625" hidden="1"/>
    <col min="338" max="338" width="9.140625" hidden="1"/>
    <col min="340" max="340" width="9.140625" hidden="1"/>
    <col min="342" max="16384" width="9.140625" hidden="1"/>
  </cols>
  <sheetData>
    <row r="1" spans="1:8" s="27" customFormat="1" ht="15.75" thickBot="1" x14ac:dyDescent="0.3">
      <c r="A1" s="9"/>
      <c r="B1" s="33" t="s">
        <v>73</v>
      </c>
      <c r="C1" s="33"/>
      <c r="D1" s="63" t="s">
        <v>74</v>
      </c>
      <c r="E1" s="10"/>
      <c r="F1" s="63" t="s">
        <v>75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2"/>
      <c r="C3" s="72"/>
      <c r="D3" s="45">
        <f>B3</f>
        <v>0</v>
      </c>
      <c r="E3" s="35">
        <f>C3</f>
        <v>0</v>
      </c>
      <c r="F3" s="45">
        <f>IF(D4=0,0,AVERAGEIF(D4:D6,"&lt;&gt;0"))+D3</f>
        <v>9812.9727999999996</v>
      </c>
      <c r="G3" s="38">
        <f>IF(E4=0,0,AVERAGEIF(E4:E6,"&lt;&gt;0"))+E3</f>
        <v>739.22042666666664</v>
      </c>
      <c r="H3" s="57">
        <f>SUM(F3:G3)</f>
        <v>10552.193226666666</v>
      </c>
    </row>
    <row r="4" spans="1:8" x14ac:dyDescent="0.25">
      <c r="A4" s="28">
        <v>2015</v>
      </c>
      <c r="B4" s="35">
        <v>9686</v>
      </c>
      <c r="C4" s="35">
        <v>890</v>
      </c>
      <c r="D4" s="45">
        <f>B4</f>
        <v>9686</v>
      </c>
      <c r="E4" s="35">
        <f>C4</f>
        <v>890</v>
      </c>
      <c r="F4" s="45"/>
      <c r="G4" s="38"/>
      <c r="H4" s="54"/>
    </row>
    <row r="5" spans="1:8" x14ac:dyDescent="0.25">
      <c r="A5" s="28">
        <v>2014</v>
      </c>
      <c r="B5" s="35">
        <v>9932</v>
      </c>
      <c r="C5" s="35">
        <v>880</v>
      </c>
      <c r="D5" s="45">
        <f>B5*Pristalsregulering!$C$7</f>
        <v>9939.9455999999991</v>
      </c>
      <c r="E5" s="35">
        <f>C5*Pristalsregulering!$C$7</f>
        <v>880.70399999999995</v>
      </c>
      <c r="F5" s="45"/>
      <c r="G5" s="35"/>
      <c r="H5" s="45"/>
    </row>
    <row r="6" spans="1:8" x14ac:dyDescent="0.25">
      <c r="A6" s="28">
        <v>2013</v>
      </c>
      <c r="B6" s="35"/>
      <c r="C6" s="35">
        <v>440</v>
      </c>
      <c r="D6" s="45">
        <f>B6*Pristalsregulering!$C$7*Pristalsregulering!$C$6</f>
        <v>0</v>
      </c>
      <c r="E6" s="35">
        <f>C6*Pristalsregulering!$C$7*Pristalsregulering!$C$6</f>
        <v>446.95727999999991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25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21800</v>
      </c>
      <c r="C3" s="42">
        <v>0</v>
      </c>
      <c r="D3" s="42">
        <v>0</v>
      </c>
      <c r="E3" s="41">
        <f>B3</f>
        <v>21800</v>
      </c>
      <c r="F3" s="42">
        <f t="shared" ref="F3:G3" si="0">C3</f>
        <v>0</v>
      </c>
      <c r="G3" s="43">
        <f t="shared" si="0"/>
        <v>0</v>
      </c>
      <c r="H3" s="44">
        <f>IF(E3=0,0,AVERAGEIF(E3:E5,"&lt;&gt;0"))+IF(F3=0,0,AVERAGEIF(F3:F5,"&lt;&gt;0"))+IF(G3=0,0,AVERAGEIF(G3:G5,"&lt;&gt;0"))</f>
        <v>19297.617066666662</v>
      </c>
    </row>
    <row r="4" spans="1:8" x14ac:dyDescent="0.25">
      <c r="A4" s="31">
        <v>2014</v>
      </c>
      <c r="B4" s="41">
        <v>25914</v>
      </c>
      <c r="C4" s="42">
        <v>0</v>
      </c>
      <c r="D4" s="42">
        <v>0</v>
      </c>
      <c r="E4" s="41">
        <f>B4*Pristalsregulering!$C$7</f>
        <v>25934.731199999998</v>
      </c>
      <c r="F4" s="42">
        <f>C4*Pristalsregulering!$C$7</f>
        <v>0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10000</v>
      </c>
      <c r="C5" s="42" t="s">
        <v>72</v>
      </c>
      <c r="D5" s="42">
        <v>0</v>
      </c>
      <c r="E5" s="41">
        <f>B5*Pristalsregulering!$C$7*Pristalsregulering!$C$6</f>
        <v>10158.119999999999</v>
      </c>
      <c r="F5" s="42" t="e">
        <f>C5*Pristalsregulering!$C$7*Pristalsregulering!$C$6</f>
        <v>#VALUE!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1543636.7521999488</v>
      </c>
      <c r="C3" s="38">
        <v>504896.17333333328</v>
      </c>
      <c r="D3" s="40">
        <v>13999.999999999998</v>
      </c>
      <c r="E3" s="35">
        <f>B3*Pristalsregulering!C2*Pristalsregulering!C3*Pristalsregulering!C4*Pristalsregulering!C5*Pristalsregulering!C6*Pristalsregulering!C7</f>
        <v>1680555.7345660448</v>
      </c>
      <c r="F3" s="35">
        <v>514519.39843178156</v>
      </c>
      <c r="G3" s="35">
        <f>D3</f>
        <v>13999.999999999998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41</v>
      </c>
      <c r="C1" s="74"/>
      <c r="D1" s="74"/>
      <c r="E1" s="74"/>
      <c r="F1" s="75" t="s">
        <v>55</v>
      </c>
      <c r="G1" s="76"/>
      <c r="H1" s="76"/>
      <c r="I1" s="76"/>
      <c r="J1" s="79" t="s">
        <v>30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71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0</v>
      </c>
      <c r="D3" s="38">
        <v>0</v>
      </c>
      <c r="E3" s="40">
        <v>1180</v>
      </c>
      <c r="F3" s="38">
        <f>B3</f>
        <v>0</v>
      </c>
      <c r="G3" s="38">
        <f>C3</f>
        <v>0</v>
      </c>
      <c r="H3" s="38">
        <f>D3</f>
        <v>0</v>
      </c>
      <c r="I3" s="40">
        <f>E3</f>
        <v>1180</v>
      </c>
      <c r="J3" s="42">
        <f>AVERAGE(F3:F5)</f>
        <v>0</v>
      </c>
      <c r="K3" s="42">
        <f>G3</f>
        <v>0</v>
      </c>
      <c r="L3" s="43">
        <f>AVERAGE(H3:H5)+AVERAGE(I3:I5)</f>
        <v>838.35573333333332</v>
      </c>
      <c r="M3" s="44">
        <f>SUM(J3:L3)</f>
        <v>838.35573333333332</v>
      </c>
      <c r="N3" s="23"/>
    </row>
    <row r="4" spans="1:14" x14ac:dyDescent="0.25">
      <c r="A4" s="28">
        <v>2014</v>
      </c>
      <c r="B4" s="45">
        <v>0</v>
      </c>
      <c r="C4" s="38">
        <v>116345</v>
      </c>
      <c r="D4" s="38">
        <v>0</v>
      </c>
      <c r="E4" s="40">
        <v>1334</v>
      </c>
      <c r="F4" s="38">
        <f>IF(B4="","",B4*Pristalsregulering!$C$7)</f>
        <v>0</v>
      </c>
      <c r="G4" s="38">
        <f>IF(C4="","",C4*Pristalsregulering!$C$7)</f>
        <v>116438.07599999999</v>
      </c>
      <c r="H4" s="38">
        <f>IF(D4="","",D4*Pristalsregulering!$C$7)</f>
        <v>0</v>
      </c>
      <c r="I4" s="40">
        <f>IF(E4="","",E4*Pristalsregulering!$C$7)</f>
        <v>1335.0672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1372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1393.6940639999998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56</v>
      </c>
      <c r="L1" s="67" t="s">
        <v>40</v>
      </c>
      <c r="M1" s="14" t="s">
        <v>29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5970</v>
      </c>
      <c r="E2" s="42">
        <v>0</v>
      </c>
      <c r="F2" s="42">
        <v>0</v>
      </c>
      <c r="G2" s="42">
        <v>2038777</v>
      </c>
      <c r="H2" s="42" t="s">
        <v>47</v>
      </c>
      <c r="I2" s="42">
        <v>0</v>
      </c>
      <c r="J2" s="42">
        <v>0</v>
      </c>
      <c r="K2" s="42"/>
      <c r="L2" s="43"/>
      <c r="M2" s="44">
        <f>SUM(B2:L2)</f>
        <v>2077270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2016-09-30T11:25:43Z</dcterms:modified>
</cp:coreProperties>
</file>