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370" yWindow="0" windowWidth="20370" windowHeight="1152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20" i="11" l="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21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F22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<sst xmlns="http://schemas.openxmlformats.org/spreadsheetml/2006/main" count="250" uniqueCount="126">
  <si>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</si>
  <si>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</si>
  <si>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</si>
  <si>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</si>
  <si>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</si>
  <si>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</si>
  <si>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</si>
  <si>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</si>
  <si>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</si>
  <si>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</si>
  <si>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</si>
  <si>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</si>
  <si>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</si>
  <si>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</si>
  <si>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</si>
  <si>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</si>
  <si>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</si>
  <si>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</si>
  <si>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</si>
  <si>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</si>
  <si>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</si>
  <si>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</si>
  <si>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</si>
  <si>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</si>
  <si>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</si>
  <si>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</si>
  <si>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</si>
  <si>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</si>
  <si>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</si>
  <si>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</si>
  <si>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</si>
  <si>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</si>
  <si>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</si>
  <si>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</si>
  <si>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</si>
  <si>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</si>
  <si>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</si>
  <si>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</si>
  <si>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</si>
  <si>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</si>
  <si>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</si>
  <si>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</si>
  <si>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</si>
  <si>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</si>
  <si>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</si>
  <si>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</si>
  <si>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</si>
  <si>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</si>
  <si>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</si>
  <si>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</si>
  <si>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</si>
  <si>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</si>
  <si>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</si>
  <si>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</si>
  <si>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</si>
  <si>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</si>
  <si>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</si>
  <si>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</si>
  <si>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</si>
  <si>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</si>
  <si>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</si>
  <si>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</si>
  <si>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</si>
  <si>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</si>
  <si>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</si>
  <si>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</si>
  <si>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</si>
  <si>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</si>
  <si>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</si>
  <si>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</si>
  <si>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</si>
  <si>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</si>
  <si>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</si>
  <si>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</si>
  <si>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</si>
  <si>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</si>
  <si>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</si>
  <si>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</si>
  <si>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</si>
  <si>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</si>
  <si>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</si>
  <si>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</si>
  <si>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</si>
  <si>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</si>
  <si>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</si>
  <si>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</si>
  <si>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</si>
  <si>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</si>
  <si>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</si>
  <si>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</si>
  <si>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</si>
  <si>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</si>
  <si>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</si>
  <si>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</si>
  <si>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</si>
  <si>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</si>
  <si>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</si>
  <si>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</si>
  <si>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</si>
  <si>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</si>
  <si>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</si>
  <si>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</si>
  <si>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</si>
  <si>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</si>
  <si>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</si>
  <si>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</si>
  <si>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</si>
  <si>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</si>
  <si>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</si>
  <si>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</si>
  <si>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</si>
  <si>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</si>
  <si>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</si>
  <si>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Etageareal vandbehandlingsbygning</t>
  </si>
  <si>
    <t>Filteranlæg, trykfiltre, dobbelt filtrering</t>
  </si>
  <si>
    <t>Elanlæg - vandværk</t>
  </si>
  <si>
    <t>SRO-anlæg, vandværk</t>
  </si>
  <si>
    <t>Etageareal kontor og mandskabsfaciliteter</t>
  </si>
  <si>
    <t>Ø 250 mm &lt; Ledningsnet ≤ Ø 500mm</t>
  </si>
  <si>
    <t>Ø 50mm &lt; Ledningsnet ≤ Ø110 mm</t>
  </si>
  <si>
    <t xml:space="preserve">Afregningsmålere, mekaniske </t>
  </si>
  <si>
    <t>Arbejdsplads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</si>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</sst>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29719228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9" t="s">
        <v>49</v>
      </c>
      <c r="C11" s="80"/>
      <c r="D11" s="81"/>
      <c r="E11" s="37">
        <v>7297491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691644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50496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650050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8689681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248850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193438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442288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-5781450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-5781450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3350519</v>
      </c>
      <c r="F28" s="16" t="s">
        <v>4</v>
      </c>
      <c r="G28" s="31">
        <f>IF(E28&lt;0,0,-E28)</f>
        <v>-3350519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4300330.6949584</v>
      </c>
      <c r="F30" s="16" t="s">
        <v>4</v>
      </c>
      <c r="G30" s="32">
        <f>-$E$30</f>
        <v>-4300330.6949584</v>
      </c>
      <c r="H30" s="16" t="s">
        <v>4</v>
      </c>
      <c r="I30" s="1"/>
    </row>
    <row r="31" spans="1:9" x14ac:dyDescent="0.25">
      <c r="A31" s="1"/>
      <c r="B31" s="99" t="s">
        <v>123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2" t="s">
        <v>124</v>
      </c>
      <c r="C32" s="73"/>
      <c r="D32" s="74"/>
      <c r="E32" s="37">
        <v>16820644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329220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17149864</v>
      </c>
      <c r="F35" s="16" t="s">
        <v>4</v>
      </c>
      <c r="G35" s="32">
        <f>-E35</f>
        <v>-17149864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4918514.3050416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topLeftCell="A4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125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25560729.340169676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10062443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116458.29218498553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209447.07981190464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25234823.968172785</v>
      </c>
      <c r="F13" s="17" t="s">
        <v>4</v>
      </c>
      <c r="G13" s="32">
        <f>E13</f>
        <v>25234823.968172785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5" t="s">
        <v>108</v>
      </c>
      <c r="C15" s="76"/>
      <c r="D15" s="77"/>
      <c r="E15" s="32">
        <f>'Fane 6. Hist. over el. underdæk'!G13</f>
        <v>-1554027</v>
      </c>
      <c r="F15" s="17" t="s">
        <v>4</v>
      </c>
      <c r="G15" s="32">
        <f>E15</f>
        <v>-1554027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-962697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292853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-197136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-80487.91333333333</v>
      </c>
      <c r="F20" s="7" t="s">
        <v>4</v>
      </c>
      <c r="G20" s="14"/>
      <c r="H20" s="15"/>
      <c r="I20" s="1"/>
    </row>
    <row r="21" spans="1:9" x14ac:dyDescent="0.25">
      <c r="A21" s="1"/>
      <c r="B21" s="75" t="s">
        <v>38</v>
      </c>
      <c r="C21" s="76"/>
      <c r="D21" s="77"/>
      <c r="E21" s="32">
        <f>SUM(E17:E20)</f>
        <v>-947467.91333333333</v>
      </c>
      <c r="F21" s="17" t="s">
        <v>4</v>
      </c>
      <c r="G21" s="32">
        <f>E21</f>
        <v>-947467.91333333333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5" t="s">
        <v>34</v>
      </c>
      <c r="C23" s="76"/>
      <c r="D23" s="77"/>
      <c r="E23" s="32">
        <f>'Fane 9. Kontrol af PL2015'!G36</f>
        <v>4918514.3050416</v>
      </c>
      <c r="F23" s="17" t="s">
        <v>4</v>
      </c>
      <c r="G23" s="32">
        <f>E23</f>
        <v>4918514.3050416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27651843.359881051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25234823.968172785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6103701.7797744507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9068679.188398337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10062443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320482.26439579437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115457.27032477474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208791.25319866088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25231057.709045146</v>
      </c>
      <c r="F16" s="17" t="s">
        <v>4</v>
      </c>
      <c r="G16" s="32">
        <f>E16</f>
        <v>25231057.709045146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5" t="s">
        <v>108</v>
      </c>
      <c r="C18" s="76"/>
      <c r="D18" s="77"/>
      <c r="E18" s="35">
        <f>IF('Fane 6. Hist. over el. underdæk'!$G$12&gt;1,'Fane 6. Hist. over el. underdæk'!$G$13,0)</f>
        <v>-1554027</v>
      </c>
      <c r="F18" s="17" t="s">
        <v>4</v>
      </c>
      <c r="G18" s="32">
        <f>E18</f>
        <v>-1554027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23677030.709045146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6276392.1207670253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9221894.2194026522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10062443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25560729.340169676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15498286.340169676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0.75142689732825363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116458.29218498553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6276392.1207670253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125527.84241534051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9221894.2194026522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83919.237396564131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209447.07981190464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2.140625" customWidth="1"/>
    <col min="7" max="7" width="10.5703125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-15030619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-8814511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-6216108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4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f>G11/G12</f>
        <v>-1554027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75</v>
      </c>
      <c r="E10" s="37">
        <v>2699401</v>
      </c>
      <c r="F10" s="20">
        <f>E10/D10</f>
        <v>35992.013333333336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25</v>
      </c>
      <c r="E11" s="37">
        <v>2498594</v>
      </c>
      <c r="F11" s="20">
        <f t="shared" ref="F11:F21" si="0">E11/D11</f>
        <v>99943.76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25</v>
      </c>
      <c r="E12" s="37">
        <v>250000</v>
      </c>
      <c r="F12" s="20">
        <f t="shared" si="0"/>
        <v>10000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10</v>
      </c>
      <c r="E13" s="37">
        <v>286243</v>
      </c>
      <c r="F13" s="20">
        <f t="shared" si="0"/>
        <v>28624.3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75</v>
      </c>
      <c r="E14" s="37">
        <v>4053</v>
      </c>
      <c r="F14" s="20">
        <f t="shared" si="0"/>
        <v>54.04</v>
      </c>
      <c r="G14" s="10" t="s">
        <v>4</v>
      </c>
      <c r="H14" s="1"/>
    </row>
    <row r="15" spans="1:8" x14ac:dyDescent="0.25">
      <c r="A15" s="1"/>
      <c r="B15" s="41" t="s">
        <v>113</v>
      </c>
      <c r="C15" s="39">
        <v>2015</v>
      </c>
      <c r="D15" s="39">
        <v>75</v>
      </c>
      <c r="E15" s="37">
        <v>196000</v>
      </c>
      <c r="F15" s="20">
        <f t="shared" si="0"/>
        <v>2613.3333333333335</v>
      </c>
      <c r="G15" s="10" t="s">
        <v>4</v>
      </c>
      <c r="H15" s="1"/>
    </row>
    <row r="16" spans="1:8" x14ac:dyDescent="0.25">
      <c r="A16" s="1"/>
      <c r="B16" s="41" t="s">
        <v>118</v>
      </c>
      <c r="C16" s="39">
        <v>2015</v>
      </c>
      <c r="D16" s="39">
        <v>75</v>
      </c>
      <c r="E16" s="37">
        <v>1647140</v>
      </c>
      <c r="F16" s="20">
        <f t="shared" si="0"/>
        <v>21961.866666666665</v>
      </c>
      <c r="G16" s="10" t="s">
        <v>4</v>
      </c>
      <c r="H16" s="1"/>
    </row>
    <row r="17" spans="1:8" x14ac:dyDescent="0.25">
      <c r="A17" s="1"/>
      <c r="B17" s="41" t="s">
        <v>119</v>
      </c>
      <c r="C17" s="39">
        <v>2015</v>
      </c>
      <c r="D17" s="39">
        <v>75</v>
      </c>
      <c r="E17" s="37">
        <v>601215</v>
      </c>
      <c r="F17" s="20">
        <f t="shared" si="0"/>
        <v>8016.2</v>
      </c>
      <c r="G17" s="10" t="s">
        <v>4</v>
      </c>
      <c r="H17" s="1"/>
    </row>
    <row r="18" spans="1:8" x14ac:dyDescent="0.25">
      <c r="A18" s="1"/>
      <c r="B18" s="41" t="s">
        <v>120</v>
      </c>
      <c r="C18" s="39">
        <v>2015</v>
      </c>
      <c r="D18" s="39">
        <v>8</v>
      </c>
      <c r="E18" s="37">
        <v>150858</v>
      </c>
      <c r="F18" s="20">
        <f t="shared" si="0"/>
        <v>18857.25</v>
      </c>
      <c r="G18" s="10" t="s">
        <v>4</v>
      </c>
      <c r="H18" s="1"/>
    </row>
    <row r="19" spans="1:8" x14ac:dyDescent="0.25">
      <c r="A19" s="1"/>
      <c r="B19" s="41" t="s">
        <v>121</v>
      </c>
      <c r="C19" s="39">
        <v>2015</v>
      </c>
      <c r="D19" s="39">
        <v>5</v>
      </c>
      <c r="E19" s="37">
        <v>250043</v>
      </c>
      <c r="F19" s="20">
        <f t="shared" si="0"/>
        <v>50008.6</v>
      </c>
      <c r="G19" s="10" t="s">
        <v>4</v>
      </c>
      <c r="H19" s="1"/>
    </row>
    <row r="20" spans="1:8" x14ac:dyDescent="0.25">
      <c r="A20" s="1"/>
      <c r="B20" s="41" t="s">
        <v>119</v>
      </c>
      <c r="C20" s="39">
        <v>2015</v>
      </c>
      <c r="D20" s="39">
        <v>75</v>
      </c>
      <c r="E20" s="37">
        <v>326767</v>
      </c>
      <c r="F20" s="20">
        <f t="shared" si="0"/>
        <v>4356.8933333333334</v>
      </c>
      <c r="G20" s="10" t="s">
        <v>4</v>
      </c>
      <c r="H20" s="1"/>
    </row>
    <row r="21" spans="1:8" x14ac:dyDescent="0.25">
      <c r="A21" s="1"/>
      <c r="B21" s="41" t="s">
        <v>113</v>
      </c>
      <c r="C21" s="39">
        <v>2015</v>
      </c>
      <c r="D21" s="39">
        <v>75</v>
      </c>
      <c r="E21" s="37">
        <v>185834</v>
      </c>
      <c r="F21" s="20">
        <f t="shared" si="0"/>
        <v>2477.7866666666669</v>
      </c>
      <c r="G21" s="10" t="s">
        <v>4</v>
      </c>
      <c r="H21" s="1"/>
    </row>
    <row r="22" spans="1:8" x14ac:dyDescent="0.25">
      <c r="A22" s="1"/>
      <c r="B22" s="69" t="s">
        <v>122</v>
      </c>
      <c r="C22" s="70"/>
      <c r="D22" s="70"/>
      <c r="E22" s="71"/>
      <c r="F22" s="33">
        <f>SUM(F10:F21)</f>
        <v>282906.04333333333</v>
      </c>
      <c r="G22" s="18" t="s">
        <v>4</v>
      </c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</sheetData>
  <sheetProtection password="C6BD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11174773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12137470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-962697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92853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-200000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292853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52864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250000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-197136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322133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324167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2015'!F22</f>
        <v>282906.04333333333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-80487.91333333333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2016-12-13T16:32:58Z</dcterms:modified>
</cp:coreProperties>
</file>