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<sst xmlns="http://schemas.openxmlformats.org/spreadsheetml/2006/main" count="109" uniqueCount="75">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</sst>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6054416.0698603559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55233.996077333337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111672.5248</v>
      </c>
      <c r="C4" t="s">
        <v>11</v>
      </c>
    </row>
    <row r="5" spans="1:3" s="26" customFormat="1" x14ac:dyDescent="0.25">
      <c r="A5" s="3" t="s">
        <v>12</v>
      </c>
      <c r="B5" s="48">
        <f>SUM(B2:B4)</f>
        <v>6221322.5907376893</v>
      </c>
      <c r="C5" s="61" t="s">
        <v>11</v>
      </c>
    </row>
    <row r="6" spans="1:3" x14ac:dyDescent="0.25">
      <c r="A6" s="47" t="s">
        <v>0</v>
      </c>
      <c r="B6" s="38">
        <f>Investeringer!E3</f>
        <v>7690624.0179963885</v>
      </c>
      <c r="C6" s="23" t="s">
        <v>11</v>
      </c>
    </row>
    <row r="7" spans="1:3" x14ac:dyDescent="0.25">
      <c r="A7" s="4" t="s">
        <v>1</v>
      </c>
      <c r="B7" s="35">
        <f>Investeringer!F3</f>
        <v>1085689.6057413628</v>
      </c>
      <c r="C7" t="s">
        <v>11</v>
      </c>
    </row>
    <row r="8" spans="1:3" x14ac:dyDescent="0.25">
      <c r="A8" s="4" t="s">
        <v>2</v>
      </c>
      <c r="B8" s="35">
        <f>Investeringer!G3</f>
        <v>234000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130667.01173466667</v>
      </c>
      <c r="C9" t="s">
        <v>11</v>
      </c>
    </row>
    <row r="10" spans="1:3" s="22" customFormat="1" x14ac:dyDescent="0.25">
      <c r="A10" s="3" t="s">
        <v>47</v>
      </c>
      <c r="B10" s="48">
        <f>SUM(B6:B9)</f>
        <v>9140980.6354724169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9974154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9974154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25336457.226210106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25560728.958097637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6126671</v>
      </c>
      <c r="C2" s="49">
        <v>0</v>
      </c>
      <c r="D2" s="49">
        <f>B2+C2</f>
        <v>6126671</v>
      </c>
      <c r="E2" s="50">
        <f>D2</f>
        <v>6126671</v>
      </c>
      <c r="F2" s="49">
        <v>6054416.0698603559</v>
      </c>
      <c r="G2" s="49">
        <v>0</v>
      </c>
      <c r="H2" s="49">
        <f>F2-G2</f>
        <v>6054416.0698603559</v>
      </c>
      <c r="I2" s="49">
        <f>AVERAGEIF(E2:E4,"&lt;&gt;0")</f>
        <v>6174389.5585746663</v>
      </c>
      <c r="J2" s="49">
        <v>4926430.1006111261</v>
      </c>
      <c r="K2" s="39">
        <f>IF(H2&gt;I2,IF(I2&gt;J2,I2,J2),H2)</f>
        <v>6054416.0698603559</v>
      </c>
    </row>
    <row r="3" spans="1:11" s="23" customFormat="1" x14ac:dyDescent="0.25">
      <c r="A3" s="28">
        <v>2014</v>
      </c>
      <c r="B3" s="49">
        <v>6084426</v>
      </c>
      <c r="C3" s="49"/>
      <c r="D3" s="49">
        <f t="shared" ref="D3:D4" si="0">B3+C3</f>
        <v>6084426</v>
      </c>
      <c r="E3" s="50">
        <f>D3*Pristalsregulering!C7</f>
        <v>6089293.5407999996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6209027</v>
      </c>
      <c r="C4" s="49"/>
      <c r="D4" s="49">
        <f t="shared" si="0"/>
        <v>6209027</v>
      </c>
      <c r="E4" s="50">
        <f>D4*Pristalsregulering!$C$6*Pristalsregulering!$C$7</f>
        <v>6307204.1349239992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55233.996077333337</v>
      </c>
      <c r="E3" s="56">
        <f>SUM(D3:D3)</f>
        <v>55233.996077333337</v>
      </c>
    </row>
    <row r="4" spans="1:5" x14ac:dyDescent="0.25">
      <c r="A4" s="28">
        <v>2015</v>
      </c>
      <c r="B4" s="35">
        <v>52864</v>
      </c>
      <c r="C4" s="82">
        <f>B4</f>
        <v>52864</v>
      </c>
      <c r="D4" s="82"/>
      <c r="E4" s="54"/>
    </row>
    <row r="5" spans="1:5" x14ac:dyDescent="0.25">
      <c r="A5" s="28">
        <v>2014</v>
      </c>
      <c r="B5" s="35">
        <v>57952</v>
      </c>
      <c r="C5" s="82">
        <f>B5*Pristalsregulering!$C$7</f>
        <v>57998.361599999997</v>
      </c>
      <c r="D5" s="82"/>
      <c r="E5" s="45"/>
    </row>
    <row r="6" spans="1:5" x14ac:dyDescent="0.25">
      <c r="A6" s="28">
        <v>2013</v>
      </c>
      <c r="B6" s="35">
        <v>53986</v>
      </c>
      <c r="C6" s="82">
        <f>B6*Pristalsregulering!$C$7*Pristalsregulering!$C$6</f>
        <v>54839.626631999992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10000</v>
      </c>
      <c r="C3" s="42">
        <v>119135</v>
      </c>
      <c r="D3" s="42">
        <v>0</v>
      </c>
      <c r="E3" s="41">
        <f>B3</f>
        <v>10000</v>
      </c>
      <c r="F3" s="42">
        <f t="shared" ref="F3:G3" si="0">C3</f>
        <v>119135</v>
      </c>
      <c r="G3" s="43">
        <f t="shared" si="0"/>
        <v>0</v>
      </c>
      <c r="H3" s="44">
        <f>IF(E3=0,0,AVERAGEIF(E3:E5,"&lt;&gt;0"))+IF(F3=0,0,AVERAGEIF(F3:F5,"&lt;&gt;0"))+IF(G3=0,0,AVERAGEIF(G3:G5,"&lt;&gt;0"))</f>
        <v>111672.5248</v>
      </c>
    </row>
    <row r="4" spans="1:8" x14ac:dyDescent="0.25">
      <c r="A4" s="31">
        <v>2014</v>
      </c>
      <c r="B4" s="41">
        <v>11000</v>
      </c>
      <c r="C4" s="42">
        <v>93015</v>
      </c>
      <c r="D4" s="42">
        <v>0</v>
      </c>
      <c r="E4" s="41">
        <f>B4*Pristalsregulering!$C$7</f>
        <v>11008.8</v>
      </c>
      <c r="F4" s="42">
        <f>C4*Pristalsregulering!$C$7</f>
        <v>93089.411999999997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13500</v>
      </c>
      <c r="C5" s="42">
        <v>86700</v>
      </c>
      <c r="D5" s="42">
        <v>0</v>
      </c>
      <c r="E5" s="41">
        <f>B5*Pristalsregulering!$C$7*Pristalsregulering!$C$6</f>
        <v>13713.461999999998</v>
      </c>
      <c r="F5" s="42">
        <f>C5*Pristalsregulering!$C$7*Pristalsregulering!$C$6</f>
        <v>88070.900399999984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7064050.086143882</v>
      </c>
      <c r="C3" s="38">
        <v>1060470.9601886794</v>
      </c>
      <c r="D3" s="40">
        <v>234000</v>
      </c>
      <c r="E3" s="35">
        <f>B3*Pristalsregulering!C2*Pristalsregulering!C3*Pristalsregulering!C4*Pristalsregulering!C5*Pristalsregulering!C6*Pristalsregulering!C7</f>
        <v>7690624.0179963885</v>
      </c>
      <c r="F3" s="35">
        <v>1085689.6057413628</v>
      </c>
      <c r="G3" s="35">
        <f>D3</f>
        <v>234000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4244</v>
      </c>
      <c r="C3" s="38">
        <v>128510</v>
      </c>
      <c r="D3" s="38">
        <v>0</v>
      </c>
      <c r="E3" s="40">
        <v>0</v>
      </c>
      <c r="F3" s="38">
        <f>B3</f>
        <v>4244</v>
      </c>
      <c r="G3" s="38">
        <f>C3</f>
        <v>128510</v>
      </c>
      <c r="H3" s="38">
        <f>D3</f>
        <v>0</v>
      </c>
      <c r="I3" s="40">
        <f>E3</f>
        <v>0</v>
      </c>
      <c r="J3" s="42">
        <f>AVERAGE(F3:F5)</f>
        <v>2157.0117346666661</v>
      </c>
      <c r="K3" s="42">
        <f>G3</f>
        <v>128510</v>
      </c>
      <c r="L3" s="43">
        <f>AVERAGE(H3:H5)+AVERAGE(I3:I5)</f>
        <v>0</v>
      </c>
      <c r="M3" s="44">
        <f>SUM(J3:L3)</f>
        <v>130667.01173466667</v>
      </c>
      <c r="N3" s="23"/>
    </row>
    <row r="4" spans="1:14" x14ac:dyDescent="0.25">
      <c r="A4" s="28">
        <v>2014</v>
      </c>
      <c r="B4" s="45">
        <v>990</v>
      </c>
      <c r="C4" s="38">
        <v>254740</v>
      </c>
      <c r="D4" s="38">
        <v>0</v>
      </c>
      <c r="E4" s="40">
        <v>0</v>
      </c>
      <c r="F4" s="38">
        <f>IF(B4="","",B4*Pristalsregulering!$C$7)</f>
        <v>990.79199999999992</v>
      </c>
      <c r="G4" s="38">
        <f>IF(C4="","",C4*Pristalsregulering!$C$7)</f>
        <v>254943.79199999999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1217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1236.2432039999997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48883</v>
      </c>
      <c r="E2" s="42">
        <v>0</v>
      </c>
      <c r="F2" s="42">
        <v>150000</v>
      </c>
      <c r="G2" s="42">
        <v>9742748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9974154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2016-11-11T16:17:45Z</dcterms:modified>
</cp:coreProperties>
</file>