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4" i="16" l="1"/>
  <c r="G4" i="16"/>
  <c r="E3" i="16"/>
  <c r="F3" i="16"/>
  <c r="G3" i="16"/>
  <c r="J3" i="16" l="1"/>
  <c r="I3" i="16"/>
  <c r="F3" i="17"/>
  <c r="G3" i="17"/>
  <c r="E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F6" i="16"/>
  <c r="G6" i="16"/>
  <c r="F5" i="16"/>
  <c r="G5" i="17"/>
  <c r="F4" i="17"/>
  <c r="E5" i="17"/>
  <c r="G4" i="17"/>
  <c r="E4" i="17"/>
  <c r="F5" i="17"/>
  <c r="E5" i="16"/>
  <c r="J3" i="24"/>
  <c r="E6" i="16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<sst xmlns="http://schemas.openxmlformats.org/spreadsheetml/2006/main" count="115" uniqueCount="76">
  <si>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</si>
  <si>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</si>
  <si>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</si>
  <si>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</si>
  <si>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</si>
  <si>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</si>
  <si>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</si>
  <si>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</si>
  <si>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</si>
  <si>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</si>
  <si>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</si>
  <si>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</si>
  <si>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</si>
  <si>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</si>
  <si>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</si>
  <si>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</si>
  <si>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</si>
  <si>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</si>
  <si>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</si>
  <si>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</si>
  <si>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</si>
  <si>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</si>
  <si>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</si>
  <si>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</si>
  <si>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</si>
  <si>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</si>
  <si>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</si>
  <si>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</si>
  <si>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</si>
  <si>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</si>
  <si>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</si>
  <si>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</si>
  <si>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</si>
  <si>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</si>
  <si>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</si>
  <si>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</si>
  <si>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</si>
  <si>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</si>
  <si>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</si>
  <si>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</si>
  <si>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</si>
  <si>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</si>
  <si>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</si>
  <si>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</si>
  <si>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</si>
  <si>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</si>
  <si>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</si>
  <si>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</si>
  <si>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</si>
  <si>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Abonnement Tethys</t>
  </si>
  <si>
    <t>Ekstra vandbehandling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</si>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</sst>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1534895.9669823302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113200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44148.036250666657</v>
      </c>
      <c r="C4" t="s">
        <v>11</v>
      </c>
    </row>
    <row r="5" spans="1:3" s="26" customFormat="1" x14ac:dyDescent="0.25">
      <c r="A5" s="3" t="s">
        <v>12</v>
      </c>
      <c r="B5" s="48">
        <f>SUM(B2:B4)</f>
        <v>1692244.0032329969</v>
      </c>
      <c r="C5" s="62" t="s">
        <v>11</v>
      </c>
    </row>
    <row r="6" spans="1:3" x14ac:dyDescent="0.25">
      <c r="A6" s="47" t="s">
        <v>0</v>
      </c>
      <c r="B6" s="38">
        <f>Investeringer!E3</f>
        <v>1848278.9339312916</v>
      </c>
      <c r="C6" s="23" t="s">
        <v>11</v>
      </c>
    </row>
    <row r="7" spans="1:3" x14ac:dyDescent="0.25">
      <c r="A7" s="4" t="s">
        <v>1</v>
      </c>
      <c r="B7" s="35">
        <f>Investeringer!F3</f>
        <v>451619.82511647971</v>
      </c>
      <c r="C7" t="s">
        <v>11</v>
      </c>
    </row>
    <row r="8" spans="1:3" x14ac:dyDescent="0.25">
      <c r="A8" s="4" t="s">
        <v>2</v>
      </c>
      <c r="B8" s="35">
        <f>Investeringer!G3</f>
        <v>63520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0</v>
      </c>
      <c r="C9" t="s">
        <v>11</v>
      </c>
    </row>
    <row r="10" spans="1:3" s="22" customFormat="1" x14ac:dyDescent="0.25">
      <c r="A10" s="3" t="s">
        <v>47</v>
      </c>
      <c r="B10" s="48">
        <f>SUM(B6:B9)</f>
        <v>2363418.7590477713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1884379</v>
      </c>
      <c r="C11" t="s">
        <v>11</v>
      </c>
    </row>
    <row r="12" spans="1:3" s="22" customFormat="1" x14ac:dyDescent="0.25">
      <c r="A12" s="3" t="s">
        <v>70</v>
      </c>
      <c r="B12" s="48">
        <f>SUM(B11:B11)</f>
        <v>1884379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5940041.7622807678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5992621.4675496183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48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2753382</v>
      </c>
      <c r="C2" s="49">
        <v>0</v>
      </c>
      <c r="D2" s="49">
        <f>B2+C2</f>
        <v>2753382</v>
      </c>
      <c r="E2" s="50">
        <f>D2</f>
        <v>2753382</v>
      </c>
      <c r="F2" s="49">
        <v>1534895.9669823302</v>
      </c>
      <c r="G2" s="49">
        <v>0</v>
      </c>
      <c r="H2" s="49">
        <f>F2-G2</f>
        <v>1534895.9669823302</v>
      </c>
      <c r="I2" s="49">
        <f>AVERAGEIF(E2:E4,"&lt;&gt;0")</f>
        <v>2482240.8036640002</v>
      </c>
      <c r="J2" s="49">
        <v>1431049.3617076776</v>
      </c>
      <c r="K2" s="39">
        <f>IF(H2&gt;I2,IF(I2&gt;J2,I2,J2),H2)</f>
        <v>1534895.9669823302</v>
      </c>
    </row>
    <row r="3" spans="1:11" s="23" customFormat="1" x14ac:dyDescent="0.25">
      <c r="A3" s="28">
        <v>2014</v>
      </c>
      <c r="B3" s="49">
        <v>2031389</v>
      </c>
      <c r="C3" s="49"/>
      <c r="D3" s="49">
        <f t="shared" ref="D3:D4" si="0">B3+C3</f>
        <v>2031389</v>
      </c>
      <c r="E3" s="50">
        <f>D3*Pristalsregulering!C7</f>
        <v>2033014.1111999999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2618916</v>
      </c>
      <c r="C4" s="49"/>
      <c r="D4" s="49">
        <f t="shared" si="0"/>
        <v>2618916</v>
      </c>
      <c r="E4" s="50">
        <f>D4*Pristalsregulering!$C$6*Pristalsregulering!$C$7</f>
        <v>2660326.2997919996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22" customWidth="1"/>
    <col min="5" max="5" width="30.7109375" style="55" customWidth="1"/>
    <col min="6" max="7" width="30.7109375" style="22" customWidth="1"/>
    <col min="8" max="8" width="30.7109375" style="55" customWidth="1"/>
    <col min="9" max="10" width="30.7109375" style="22" customWidth="1"/>
    <col min="11" max="11" width="30.7109375" style="55" customWidth="1"/>
    <col min="12" max="12" width="9.140625" hidden="1" customWidth="1"/>
    <col min="13" max="28" width="0" hidden="1" customWidth="1"/>
    <col min="29" max="29" width="9.140625" hidden="1" customWidth="1"/>
    <col min="30" max="81" width="0" hidden="1" customWidth="1"/>
    <col min="82" max="82" width="9.140625" hidden="1" customWidth="1"/>
    <col min="83" max="98" width="0" hidden="1" customWidth="1"/>
    <col min="99" max="99" width="9.140625" hidden="1" customWidth="1"/>
    <col min="100" max="121" width="0" hidden="1" customWidth="1"/>
    <col min="122" max="122" width="9.140625" hidden="1" customWidth="1"/>
    <col min="123" max="138" width="0" hidden="1" customWidth="1"/>
    <col min="139" max="139" width="9.140625" hidden="1" customWidth="1"/>
    <col min="140" max="151" width="0" hidden="1" customWidth="1"/>
    <col min="152" max="152" width="9.140625" hidden="1" customWidth="1"/>
    <col min="153" max="168" width="0" hidden="1" customWidth="1"/>
    <col min="169" max="169" width="9.140625" hidden="1" customWidth="1"/>
    <col min="170" max="191" width="0" hidden="1" customWidth="1"/>
    <col min="192" max="192" width="9.140625" hidden="1" customWidth="1"/>
    <col min="193" max="208" width="0" hidden="1" customWidth="1"/>
    <col min="209" max="209" width="9.140625" hidden="1" customWidth="1"/>
    <col min="210" max="231" width="0" hidden="1" customWidth="1"/>
    <col min="232" max="232" width="9.140625" hidden="1" customWidth="1"/>
    <col min="233" max="248" width="0" hidden="1" customWidth="1"/>
    <col min="249" max="249" width="9.140625" hidden="1" customWidth="1"/>
    <col min="250" max="261" width="0" hidden="1" customWidth="1"/>
    <col min="262" max="262" width="9.140625" hidden="1" customWidth="1"/>
    <col min="263" max="278" width="0" hidden="1" customWidth="1"/>
    <col min="279" max="279" width="9.140625" hidden="1" customWidth="1"/>
    <col min="280" max="301" width="0" hidden="1" customWidth="1"/>
    <col min="302" max="302" width="9.140625" hidden="1" customWidth="1"/>
    <col min="303" max="318" width="0" hidden="1" customWidth="1"/>
    <col min="319" max="319" width="9.140625" hidden="1" customWidth="1"/>
    <col min="320" max="324" width="0" hidden="1" customWidth="1"/>
    <col min="325" max="325" width="9.140625" hidden="1" customWidth="1"/>
    <col min="326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63" t="s">
        <v>75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49</v>
      </c>
      <c r="D2" s="34" t="s">
        <v>50</v>
      </c>
      <c r="E2" s="56" t="s">
        <v>22</v>
      </c>
      <c r="F2" s="34" t="s">
        <v>49</v>
      </c>
      <c r="G2" s="34" t="s">
        <v>50</v>
      </c>
      <c r="H2" s="56" t="s">
        <v>22</v>
      </c>
      <c r="I2" s="34" t="s">
        <v>49</v>
      </c>
      <c r="J2" s="34" t="s">
        <v>50</v>
      </c>
      <c r="K2" s="53" t="s">
        <v>23</v>
      </c>
    </row>
    <row r="3" spans="1:11" s="22" customFormat="1" x14ac:dyDescent="0.25">
      <c r="A3" s="28">
        <v>2016</v>
      </c>
      <c r="B3" s="72">
        <v>10000</v>
      </c>
      <c r="C3" s="72">
        <v>5200</v>
      </c>
      <c r="D3" s="72">
        <v>98000</v>
      </c>
      <c r="E3" s="45">
        <f t="shared" ref="E3:G4" si="0">B3</f>
        <v>10000</v>
      </c>
      <c r="F3" s="35">
        <f t="shared" si="0"/>
        <v>5200</v>
      </c>
      <c r="G3" s="35">
        <f t="shared" si="0"/>
        <v>98000</v>
      </c>
      <c r="H3" s="45">
        <f>IF(E4=0,0,AVERAGEIF(E4:E6,"&lt;&gt;0"))+E3</f>
        <v>10000</v>
      </c>
      <c r="I3" s="38">
        <f>IF(F4=0,0,AVERAGEIF(F4:F6,"&lt;&gt;0"))+F3</f>
        <v>5200</v>
      </c>
      <c r="J3" s="38">
        <f>IF(G4=0,0,AVERAGEIF(G4:G6,"&lt;&gt;0"))+G3</f>
        <v>98000</v>
      </c>
      <c r="K3" s="57">
        <f>SUM(H3:J3)</f>
        <v>113200</v>
      </c>
    </row>
    <row r="4" spans="1:11" x14ac:dyDescent="0.25">
      <c r="A4" s="28">
        <v>2015</v>
      </c>
      <c r="B4" s="35"/>
      <c r="C4" s="35"/>
      <c r="D4" s="35"/>
      <c r="E4" s="45">
        <f t="shared" si="0"/>
        <v>0</v>
      </c>
      <c r="F4" s="35">
        <f t="shared" si="0"/>
        <v>0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/>
      <c r="E5" s="45">
        <f>B5*Pristalsregulering!$C$7</f>
        <v>0</v>
      </c>
      <c r="F5" s="35">
        <f>C5*Pristalsregulering!$C$7</f>
        <v>0</v>
      </c>
      <c r="G5" s="35">
        <f>D5*Pristalsregulering!$C$7</f>
        <v>0</v>
      </c>
      <c r="H5" s="45"/>
      <c r="I5" s="38"/>
      <c r="J5" s="38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8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31000</v>
      </c>
      <c r="C3" s="42">
        <v>13663</v>
      </c>
      <c r="D3" s="42">
        <v>0</v>
      </c>
      <c r="E3" s="41">
        <f>B3</f>
        <v>31000</v>
      </c>
      <c r="F3" s="42">
        <f t="shared" ref="F3:G3" si="0">C3</f>
        <v>13663</v>
      </c>
      <c r="G3" s="43">
        <f t="shared" si="0"/>
        <v>0</v>
      </c>
      <c r="H3" s="44">
        <f>IF(E3=0,0,AVERAGEIF(E3:E5,"&lt;&gt;0"))+IF(F3=0,0,AVERAGEIF(F3:F5,"&lt;&gt;0"))+IF(G3=0,0,AVERAGEIF(G3:G5,"&lt;&gt;0"))</f>
        <v>44148.036250666657</v>
      </c>
    </row>
    <row r="4" spans="1:8" x14ac:dyDescent="0.25">
      <c r="A4" s="31">
        <v>2014</v>
      </c>
      <c r="B4" s="41">
        <v>21500</v>
      </c>
      <c r="C4" s="42">
        <v>16074</v>
      </c>
      <c r="D4" s="42">
        <v>0</v>
      </c>
      <c r="E4" s="41">
        <f>B4*Pristalsregulering!$C$7</f>
        <v>21517.199999999997</v>
      </c>
      <c r="F4" s="42">
        <f>C4*Pristalsregulering!$C$7</f>
        <v>16086.859199999999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31000</v>
      </c>
      <c r="C5" s="42">
        <v>18396</v>
      </c>
      <c r="D5" s="42">
        <v>0</v>
      </c>
      <c r="E5" s="41">
        <f>B5*Pristalsregulering!$C$7*Pristalsregulering!$C$6</f>
        <v>31490.171999999991</v>
      </c>
      <c r="F5" s="42">
        <f>C5*Pristalsregulering!$C$7*Pristalsregulering!$C$6</f>
        <v>18686.877551999998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1697695.132658011</v>
      </c>
      <c r="C3" s="38">
        <v>437957.60666666669</v>
      </c>
      <c r="D3" s="40">
        <v>63520</v>
      </c>
      <c r="E3" s="35">
        <f>B3*Pristalsregulering!C2*Pristalsregulering!C3*Pristalsregulering!C4*Pristalsregulering!C5*Pristalsregulering!C6*Pristalsregulering!C7</f>
        <v>1848278.9339312916</v>
      </c>
      <c r="F3" s="35">
        <v>451619.82511647971</v>
      </c>
      <c r="G3" s="35">
        <f>D3</f>
        <v>63520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56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0</v>
      </c>
      <c r="D3" s="38">
        <v>0</v>
      </c>
      <c r="E3" s="40">
        <v>0</v>
      </c>
      <c r="F3" s="38">
        <f>B3</f>
        <v>0</v>
      </c>
      <c r="G3" s="38">
        <f>C3</f>
        <v>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0</v>
      </c>
      <c r="L3" s="43">
        <f>AVERAGE(H3:H5)+AVERAGE(I3:I5)</f>
        <v>0</v>
      </c>
      <c r="M3" s="44">
        <f>SUM(J3:L3)</f>
        <v>0</v>
      </c>
      <c r="N3" s="23"/>
    </row>
    <row r="4" spans="1:14" x14ac:dyDescent="0.25">
      <c r="A4" s="28">
        <v>2014</v>
      </c>
      <c r="B4" s="45">
        <v>0</v>
      </c>
      <c r="C4" s="38">
        <v>14976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14987.980799999999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57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</v>
      </c>
      <c r="C2" s="42">
        <v>0</v>
      </c>
      <c r="D2" s="42">
        <v>0</v>
      </c>
      <c r="E2" s="42">
        <v>0</v>
      </c>
      <c r="F2" s="42">
        <v>0</v>
      </c>
      <c r="G2" s="42">
        <v>1851857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1884379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2016-10-05T06:41:19Z</dcterms:modified>
</cp:coreProperties>
</file>