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45" yWindow="270" windowWidth="12480" windowHeight="1264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12" i="10" l="1"/>
  <c r="G30" i="13" l="1"/>
  <c r="G10" i="9" l="1"/>
  <c r="G36" i="13"/>
  <c r="E35" i="13" l="1"/>
  <c r="G35" i="13" s="1"/>
  <c r="E27" i="13"/>
  <c r="E19" i="13"/>
  <c r="E15" i="13"/>
  <c r="G11" i="12"/>
  <c r="G23" i="12"/>
  <c r="E18" i="2" s="1"/>
  <c r="G17" i="12"/>
  <c r="E17" i="2" s="1"/>
  <c r="F11" i="11"/>
  <c r="F10" i="11"/>
  <c r="G14" i="10"/>
  <c r="G12" i="7"/>
  <c r="E22" i="2"/>
  <c r="G22" i="2" s="1"/>
  <c r="E16" i="2"/>
  <c r="E10" i="2"/>
  <c r="E10" i="4" s="1"/>
  <c r="E10" i="5" s="1"/>
  <c r="E10" i="6" s="1"/>
  <c r="E14" i="2" l="1"/>
  <c r="G14" i="2" s="1"/>
  <c r="E15" i="6"/>
  <c r="G15" i="6" s="1"/>
  <c r="E15" i="4"/>
  <c r="G15" i="4" s="1"/>
  <c r="E15" i="5"/>
  <c r="G15" i="5" s="1"/>
  <c r="F12" i="1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 s="1"/>
  <c r="E11" i="5"/>
  <c r="E13" i="5" s="1"/>
  <c r="G13" i="5" s="1"/>
  <c r="G16" i="5" s="1"/>
  <c r="E12" i="6" l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<sst xmlns="http://schemas.openxmlformats.org/spreadsheetml/2006/main" count="248" uniqueCount="122">
  <si>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</si>
  <si>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</si>
  <si>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</si>
  <si>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</si>
  <si>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</si>
  <si>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</si>
  <si>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</si>
  <si>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</si>
  <si>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</si>
  <si>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</si>
  <si>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</si>
  <si>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</si>
  <si>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</si>
  <si>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</si>
  <si>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</si>
  <si>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</si>
  <si>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</si>
  <si>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</si>
  <si>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</si>
  <si>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</si>
  <si>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</si>
  <si>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</si>
  <si>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</si>
  <si>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</si>
  <si>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</si>
  <si>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</si>
  <si>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</si>
  <si>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</si>
  <si>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</si>
  <si>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</si>
  <si>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</si>
  <si>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</si>
  <si>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</si>
  <si>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</si>
  <si>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</si>
  <si>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</si>
  <si>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</si>
  <si>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</si>
  <si>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</si>
  <si>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</si>
  <si>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</si>
  <si>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</si>
  <si>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</si>
  <si>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</si>
  <si>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</si>
  <si>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</si>
  <si>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</si>
  <si>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</si>
  <si>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</si>
  <si>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</si>
  <si>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</si>
  <si>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</si>
  <si>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</si>
  <si>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</si>
  <si>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</si>
  <si>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</si>
  <si>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</si>
  <si>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</si>
  <si>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</si>
  <si>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</si>
  <si>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</si>
  <si>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</si>
  <si>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</si>
  <si>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</si>
  <si>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</si>
  <si>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</si>
  <si>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</si>
  <si>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</si>
  <si>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</si>
  <si>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</si>
  <si>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</si>
  <si>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</si>
  <si>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</si>
  <si>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</si>
  <si>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</si>
  <si>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</si>
  <si>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</si>
  <si>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</si>
  <si>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</si>
  <si>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</si>
  <si>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</si>
  <si>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</si>
  <si>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</si>
  <si>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</si>
  <si>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</si>
  <si>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</si>
  <si>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</si>
  <si>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</si>
  <si>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</si>
  <si>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</si>
  <si>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</si>
  <si>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</si>
  <si>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</si>
  <si>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</si>
  <si>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</si>
  <si>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</si>
  <si>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</si>
  <si>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</si>
  <si>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</si>
  <si>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</si>
  <si>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</si>
  <si>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</si>
  <si>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</si>
  <si>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</si>
  <si>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</si>
  <si>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</si>
  <si>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</si>
  <si>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</si>
  <si>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</si>
  <si>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</si>
  <si>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</si>
  <si>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Køretøjer, personbil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</si>
  <si>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</si>
  <si>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</si>
  <si>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</si>
  <si>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</si>
  <si>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</si>
  <si>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</si>
  <si>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</si>
  <si>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</si>
  <si>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Overdækning for Bjerndrup Vandværk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</si>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</sst>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0" fillId="2" borderId="0" xfId="0" applyNumberFormat="1" applyFill="1"/>
    <xf numFmtId="3" fontId="10" fillId="4" borderId="1" xfId="0" applyNumberFormat="1" applyFont="1" applyFill="1" applyBorder="1" applyProtection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7" t="s">
        <v>11</v>
      </c>
      <c r="E6" s="47"/>
      <c r="F6" s="47"/>
      <c r="G6" s="47"/>
      <c r="H6" s="4"/>
      <c r="I6" s="1"/>
    </row>
    <row r="7" spans="1:9" ht="15" customHeight="1" x14ac:dyDescent="0.25">
      <c r="A7" s="1"/>
      <c r="B7" s="1"/>
      <c r="C7" s="4"/>
      <c r="D7" s="47"/>
      <c r="E7" s="47"/>
      <c r="F7" s="47"/>
      <c r="G7" s="47"/>
      <c r="H7" s="4"/>
      <c r="I7" s="1"/>
    </row>
    <row r="8" spans="1:9" ht="15.75" x14ac:dyDescent="0.25">
      <c r="A8" s="1"/>
      <c r="B8" s="1"/>
      <c r="C8" s="5"/>
      <c r="D8" s="55" t="s">
        <v>109</v>
      </c>
      <c r="E8" s="55"/>
      <c r="F8" s="55"/>
      <c r="G8" s="55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4" t="s">
        <v>12</v>
      </c>
      <c r="E11" s="54"/>
      <c r="F11" s="54"/>
      <c r="G11" s="54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8" t="s">
        <v>26</v>
      </c>
      <c r="E13" s="69"/>
      <c r="F13" s="69"/>
      <c r="G13" s="70"/>
      <c r="H13" s="1"/>
      <c r="I13" s="1"/>
    </row>
    <row r="14" spans="1:9" x14ac:dyDescent="0.25">
      <c r="A14" s="1"/>
      <c r="B14" s="1"/>
      <c r="C14" s="3" t="s">
        <v>14</v>
      </c>
      <c r="D14" s="56" t="s">
        <v>23</v>
      </c>
      <c r="E14" s="57"/>
      <c r="F14" s="57"/>
      <c r="G14" s="58"/>
      <c r="H14" s="1"/>
      <c r="I14" s="1"/>
    </row>
    <row r="15" spans="1:9" x14ac:dyDescent="0.25">
      <c r="A15" s="1"/>
      <c r="B15" s="1"/>
      <c r="C15" s="3" t="s">
        <v>15</v>
      </c>
      <c r="D15" s="56" t="s">
        <v>24</v>
      </c>
      <c r="E15" s="57"/>
      <c r="F15" s="57"/>
      <c r="G15" s="58"/>
      <c r="H15" s="1"/>
      <c r="I15" s="1"/>
    </row>
    <row r="16" spans="1:9" x14ac:dyDescent="0.25">
      <c r="A16" s="1"/>
      <c r="B16" s="1"/>
      <c r="C16" s="3" t="s">
        <v>16</v>
      </c>
      <c r="D16" s="56" t="s">
        <v>25</v>
      </c>
      <c r="E16" s="57"/>
      <c r="F16" s="57"/>
      <c r="G16" s="58"/>
      <c r="H16" s="1"/>
      <c r="I16" s="1"/>
    </row>
    <row r="17" spans="1:9" x14ac:dyDescent="0.25">
      <c r="A17" s="1"/>
      <c r="B17" s="1"/>
      <c r="C17" s="3" t="s">
        <v>17</v>
      </c>
      <c r="D17" s="59" t="s">
        <v>27</v>
      </c>
      <c r="E17" s="60"/>
      <c r="F17" s="60"/>
      <c r="G17" s="61"/>
      <c r="H17" s="1"/>
      <c r="I17" s="1"/>
    </row>
    <row r="18" spans="1:9" x14ac:dyDescent="0.25">
      <c r="A18" s="1"/>
      <c r="B18" s="1"/>
      <c r="C18" s="3" t="s">
        <v>18</v>
      </c>
      <c r="D18" s="62" t="s">
        <v>28</v>
      </c>
      <c r="E18" s="63"/>
      <c r="F18" s="63"/>
      <c r="G18" s="64"/>
      <c r="H18" s="1"/>
      <c r="I18" s="1"/>
    </row>
    <row r="19" spans="1:9" x14ac:dyDescent="0.25">
      <c r="A19" s="1"/>
      <c r="B19" s="1"/>
      <c r="C19" s="3" t="s">
        <v>19</v>
      </c>
      <c r="D19" s="65" t="s">
        <v>32</v>
      </c>
      <c r="E19" s="66"/>
      <c r="F19" s="66"/>
      <c r="G19" s="67"/>
      <c r="H19" s="1"/>
      <c r="I19" s="1"/>
    </row>
    <row r="20" spans="1:9" x14ac:dyDescent="0.25">
      <c r="A20" s="1"/>
      <c r="B20" s="1"/>
      <c r="C20" s="3" t="s">
        <v>20</v>
      </c>
      <c r="D20" s="48" t="s">
        <v>6</v>
      </c>
      <c r="E20" s="49"/>
      <c r="F20" s="49"/>
      <c r="G20" s="50"/>
      <c r="H20" s="1"/>
      <c r="I20" s="1"/>
    </row>
    <row r="21" spans="1:9" x14ac:dyDescent="0.25">
      <c r="A21" s="1"/>
      <c r="B21" s="1"/>
      <c r="C21" s="3" t="s">
        <v>21</v>
      </c>
      <c r="D21" s="48" t="s">
        <v>29</v>
      </c>
      <c r="E21" s="49"/>
      <c r="F21" s="49"/>
      <c r="G21" s="50"/>
      <c r="H21" s="1"/>
      <c r="I21" s="1"/>
    </row>
    <row r="22" spans="1:9" x14ac:dyDescent="0.25">
      <c r="A22" s="1"/>
      <c r="B22" s="1"/>
      <c r="C22" s="3" t="s">
        <v>22</v>
      </c>
      <c r="D22" s="51" t="s">
        <v>30</v>
      </c>
      <c r="E22" s="52"/>
      <c r="F22" s="52"/>
      <c r="G22" s="53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117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3" t="s">
        <v>93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81" t="s">
        <v>81</v>
      </c>
      <c r="C9" s="82"/>
      <c r="D9" s="82"/>
      <c r="E9" s="82"/>
      <c r="F9" s="83"/>
      <c r="G9" s="36">
        <v>3557492.75</v>
      </c>
      <c r="H9" s="10" t="s">
        <v>4</v>
      </c>
      <c r="I9" s="1"/>
    </row>
    <row r="10" spans="1:9" x14ac:dyDescent="0.25">
      <c r="A10" s="1"/>
      <c r="B10" s="81" t="s">
        <v>82</v>
      </c>
      <c r="C10" s="82"/>
      <c r="D10" s="82"/>
      <c r="E10" s="82"/>
      <c r="F10" s="83"/>
      <c r="G10" s="36">
        <v>3184500</v>
      </c>
      <c r="H10" s="10" t="s">
        <v>4</v>
      </c>
      <c r="I10" s="1"/>
    </row>
    <row r="11" spans="1:9" x14ac:dyDescent="0.25">
      <c r="A11" s="1"/>
      <c r="B11" s="77" t="s">
        <v>83</v>
      </c>
      <c r="C11" s="78"/>
      <c r="D11" s="78"/>
      <c r="E11" s="78"/>
      <c r="F11" s="79"/>
      <c r="G11" s="34">
        <f>G9-G10</f>
        <v>372992.75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3" t="s">
        <v>84</v>
      </c>
      <c r="C14" s="94"/>
      <c r="D14" s="94"/>
      <c r="E14" s="94"/>
      <c r="F14" s="94"/>
      <c r="G14" s="94"/>
      <c r="H14" s="95"/>
      <c r="I14" s="1"/>
    </row>
    <row r="15" spans="1:9" x14ac:dyDescent="0.25">
      <c r="A15" s="1"/>
      <c r="B15" s="81" t="s">
        <v>85</v>
      </c>
      <c r="C15" s="82"/>
      <c r="D15" s="82"/>
      <c r="E15" s="82"/>
      <c r="F15" s="83"/>
      <c r="G15" s="36">
        <v>-11350.31</v>
      </c>
      <c r="H15" s="10" t="s">
        <v>4</v>
      </c>
      <c r="I15" s="1"/>
    </row>
    <row r="16" spans="1:9" x14ac:dyDescent="0.25">
      <c r="A16" s="1"/>
      <c r="B16" s="81" t="s">
        <v>86</v>
      </c>
      <c r="C16" s="82"/>
      <c r="D16" s="82"/>
      <c r="E16" s="82"/>
      <c r="F16" s="83"/>
      <c r="G16" s="36">
        <v>-42000</v>
      </c>
      <c r="H16" s="10" t="s">
        <v>4</v>
      </c>
      <c r="I16" s="1"/>
    </row>
    <row r="17" spans="1:9" x14ac:dyDescent="0.25">
      <c r="A17" s="1"/>
      <c r="B17" s="77" t="s">
        <v>87</v>
      </c>
      <c r="C17" s="78"/>
      <c r="D17" s="78"/>
      <c r="E17" s="78"/>
      <c r="F17" s="79"/>
      <c r="G17" s="34">
        <f>G15-G16</f>
        <v>30649.690000000002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3" t="s">
        <v>94</v>
      </c>
      <c r="C20" s="94"/>
      <c r="D20" s="94"/>
      <c r="E20" s="94"/>
      <c r="F20" s="94"/>
      <c r="G20" s="94"/>
      <c r="H20" s="95"/>
      <c r="I20" s="1"/>
    </row>
    <row r="21" spans="1:9" x14ac:dyDescent="0.25">
      <c r="A21" s="1"/>
      <c r="B21" s="81" t="s">
        <v>95</v>
      </c>
      <c r="C21" s="82"/>
      <c r="D21" s="82"/>
      <c r="E21" s="82"/>
      <c r="F21" s="83"/>
      <c r="G21" s="36">
        <v>0</v>
      </c>
      <c r="H21" s="10" t="s">
        <v>4</v>
      </c>
      <c r="I21" s="1"/>
    </row>
    <row r="22" spans="1:9" x14ac:dyDescent="0.25">
      <c r="A22" s="1"/>
      <c r="B22" s="81" t="s">
        <v>97</v>
      </c>
      <c r="C22" s="82"/>
      <c r="D22" s="82"/>
      <c r="E22" s="82"/>
      <c r="F22" s="83"/>
      <c r="G22" s="36">
        <v>0</v>
      </c>
      <c r="H22" s="10" t="s">
        <v>4</v>
      </c>
      <c r="I22" s="1"/>
    </row>
    <row r="23" spans="1:9" x14ac:dyDescent="0.25">
      <c r="A23" s="1"/>
      <c r="B23" s="77" t="s">
        <v>96</v>
      </c>
      <c r="C23" s="78"/>
      <c r="D23" s="78"/>
      <c r="E23" s="78"/>
      <c r="F23" s="79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3" t="s">
        <v>88</v>
      </c>
      <c r="C26" s="94"/>
      <c r="D26" s="94"/>
      <c r="E26" s="94"/>
      <c r="F26" s="94"/>
      <c r="G26" s="94"/>
      <c r="H26" s="95"/>
      <c r="I26" s="1"/>
    </row>
    <row r="27" spans="1:9" x14ac:dyDescent="0.25">
      <c r="A27" s="1"/>
      <c r="B27" s="81" t="s">
        <v>89</v>
      </c>
      <c r="C27" s="82"/>
      <c r="D27" s="82"/>
      <c r="E27" s="82"/>
      <c r="F27" s="83"/>
      <c r="G27" s="36">
        <v>20133</v>
      </c>
      <c r="H27" s="10" t="s">
        <v>4</v>
      </c>
      <c r="I27" s="1"/>
    </row>
    <row r="28" spans="1:9" x14ac:dyDescent="0.25">
      <c r="A28" s="1"/>
      <c r="B28" s="81" t="s">
        <v>90</v>
      </c>
      <c r="C28" s="82"/>
      <c r="D28" s="82"/>
      <c r="E28" s="82"/>
      <c r="F28" s="83"/>
      <c r="G28" s="36">
        <v>58000</v>
      </c>
      <c r="H28" s="10" t="s">
        <v>4</v>
      </c>
      <c r="I28" s="1"/>
    </row>
    <row r="29" spans="1:9" x14ac:dyDescent="0.25">
      <c r="A29" s="1"/>
      <c r="B29" s="81" t="s">
        <v>91</v>
      </c>
      <c r="C29" s="82"/>
      <c r="D29" s="82"/>
      <c r="E29" s="82"/>
      <c r="F29" s="83"/>
      <c r="G29" s="20">
        <f>'Fane 6. Gen. inv. i 2015'!F12</f>
        <v>106040.25600000001</v>
      </c>
      <c r="H29" s="10" t="s">
        <v>4</v>
      </c>
      <c r="I29" s="1"/>
    </row>
    <row r="30" spans="1:9" x14ac:dyDescent="0.25">
      <c r="A30" s="1"/>
      <c r="B30" s="77" t="s">
        <v>88</v>
      </c>
      <c r="C30" s="78"/>
      <c r="D30" s="78"/>
      <c r="E30" s="78"/>
      <c r="F30" s="79"/>
      <c r="G30" s="34">
        <f>G29-G27+G29-G28</f>
        <v>133947.51200000002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118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49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85" t="s">
        <v>51</v>
      </c>
      <c r="C9" s="86"/>
      <c r="D9" s="86"/>
      <c r="E9" s="86"/>
      <c r="F9" s="87"/>
      <c r="G9" s="37">
        <v>9006720</v>
      </c>
      <c r="H9" s="16" t="s">
        <v>4</v>
      </c>
      <c r="I9" s="1"/>
    </row>
    <row r="10" spans="1:9" x14ac:dyDescent="0.25">
      <c r="A10" s="1"/>
      <c r="B10" s="77" t="s">
        <v>52</v>
      </c>
      <c r="C10" s="78"/>
      <c r="D10" s="78"/>
      <c r="E10" s="78"/>
      <c r="F10" s="78"/>
      <c r="G10" s="78"/>
      <c r="H10" s="79"/>
      <c r="I10" s="1"/>
    </row>
    <row r="11" spans="1:9" x14ac:dyDescent="0.25">
      <c r="A11" s="1"/>
      <c r="B11" s="81" t="s">
        <v>53</v>
      </c>
      <c r="C11" s="82"/>
      <c r="D11" s="83"/>
      <c r="E11" s="36">
        <v>2941773</v>
      </c>
      <c r="F11" s="10" t="s">
        <v>4</v>
      </c>
      <c r="G11" s="19"/>
      <c r="H11" s="25"/>
      <c r="I11" s="1"/>
    </row>
    <row r="12" spans="1:9" x14ac:dyDescent="0.25">
      <c r="A12" s="1"/>
      <c r="B12" s="81" t="s">
        <v>54</v>
      </c>
      <c r="C12" s="82"/>
      <c r="D12" s="83"/>
      <c r="E12" s="36">
        <v>223157</v>
      </c>
      <c r="F12" s="10" t="s">
        <v>4</v>
      </c>
      <c r="G12" s="13"/>
      <c r="H12" s="26"/>
      <c r="I12" s="1"/>
    </row>
    <row r="13" spans="1:9" x14ac:dyDescent="0.25">
      <c r="A13" s="1"/>
      <c r="B13" s="81" t="s">
        <v>55</v>
      </c>
      <c r="C13" s="82"/>
      <c r="D13" s="83"/>
      <c r="E13" s="36">
        <v>74007</v>
      </c>
      <c r="F13" s="10" t="s">
        <v>4</v>
      </c>
      <c r="G13" s="13"/>
      <c r="H13" s="26"/>
      <c r="I13" s="1"/>
    </row>
    <row r="14" spans="1:9" x14ac:dyDescent="0.25">
      <c r="A14" s="1"/>
      <c r="B14" s="81" t="s">
        <v>56</v>
      </c>
      <c r="C14" s="82"/>
      <c r="D14" s="83"/>
      <c r="E14" s="36">
        <v>42333</v>
      </c>
      <c r="F14" s="10" t="s">
        <v>4</v>
      </c>
      <c r="G14" s="13"/>
      <c r="H14" s="26"/>
      <c r="I14" s="1"/>
    </row>
    <row r="15" spans="1:9" x14ac:dyDescent="0.25">
      <c r="A15" s="1"/>
      <c r="B15" s="85" t="s">
        <v>57</v>
      </c>
      <c r="C15" s="86"/>
      <c r="D15" s="87"/>
      <c r="E15" s="33">
        <f>SUM(E11:E14)</f>
        <v>3281270</v>
      </c>
      <c r="F15" s="16" t="s">
        <v>4</v>
      </c>
      <c r="G15" s="13"/>
      <c r="H15" s="26"/>
      <c r="I15" s="1"/>
    </row>
    <row r="16" spans="1:9" x14ac:dyDescent="0.25">
      <c r="A16" s="1"/>
      <c r="B16" s="81" t="s">
        <v>58</v>
      </c>
      <c r="C16" s="82"/>
      <c r="D16" s="83"/>
      <c r="E16" s="36">
        <v>132128</v>
      </c>
      <c r="F16" s="10" t="s">
        <v>4</v>
      </c>
      <c r="G16" s="13"/>
      <c r="H16" s="26"/>
      <c r="I16" s="1"/>
    </row>
    <row r="17" spans="1:9" x14ac:dyDescent="0.25">
      <c r="A17" s="1"/>
      <c r="B17" s="81" t="s">
        <v>59</v>
      </c>
      <c r="C17" s="82"/>
      <c r="D17" s="83"/>
      <c r="E17" s="36">
        <v>6000</v>
      </c>
      <c r="F17" s="10" t="s">
        <v>4</v>
      </c>
      <c r="G17" s="13"/>
      <c r="H17" s="26"/>
      <c r="I17" s="1"/>
    </row>
    <row r="18" spans="1:9" x14ac:dyDescent="0.25">
      <c r="A18" s="1"/>
      <c r="B18" s="81" t="s">
        <v>60</v>
      </c>
      <c r="C18" s="82"/>
      <c r="D18" s="83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5" t="s">
        <v>61</v>
      </c>
      <c r="C19" s="86"/>
      <c r="D19" s="87"/>
      <c r="E19" s="33">
        <f>SUM(E16:E18)</f>
        <v>138128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4" t="s">
        <v>62</v>
      </c>
      <c r="C20" s="75"/>
      <c r="D20" s="76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4" t="s">
        <v>63</v>
      </c>
      <c r="C21" s="75"/>
      <c r="D21" s="76"/>
      <c r="E21" s="36">
        <v>-896902.56</v>
      </c>
      <c r="F21" s="10" t="s">
        <v>4</v>
      </c>
      <c r="G21" s="13"/>
      <c r="H21" s="26"/>
      <c r="I21" s="1"/>
    </row>
    <row r="22" spans="1:9" x14ac:dyDescent="0.25">
      <c r="A22" s="1"/>
      <c r="B22" s="81" t="s">
        <v>64</v>
      </c>
      <c r="C22" s="82"/>
      <c r="D22" s="83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81" t="s">
        <v>65</v>
      </c>
      <c r="C23" s="82"/>
      <c r="D23" s="83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4" t="s">
        <v>66</v>
      </c>
      <c r="C24" s="75"/>
      <c r="D24" s="76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4" t="s">
        <v>67</v>
      </c>
      <c r="C25" s="75"/>
      <c r="D25" s="76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4" t="s">
        <v>68</v>
      </c>
      <c r="C26" s="75"/>
      <c r="D26" s="76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5" t="s">
        <v>69</v>
      </c>
      <c r="C27" s="86"/>
      <c r="D27" s="87"/>
      <c r="E27" s="33">
        <f>SUM(E20:E26)</f>
        <v>-896902.56</v>
      </c>
      <c r="F27" s="16" t="s">
        <v>4</v>
      </c>
      <c r="G27" s="14"/>
      <c r="H27" s="27"/>
      <c r="I27" s="1"/>
    </row>
    <row r="28" spans="1:9" x14ac:dyDescent="0.25">
      <c r="A28" s="1"/>
      <c r="B28" s="85" t="s">
        <v>70</v>
      </c>
      <c r="C28" s="86"/>
      <c r="D28" s="87"/>
      <c r="E28" s="33">
        <f>E15+E19+E27</f>
        <v>2522495.44</v>
      </c>
      <c r="F28" s="16" t="s">
        <v>4</v>
      </c>
      <c r="G28" s="31">
        <f>IF(E28&lt;0,0,-E28)</f>
        <v>-2522495.44</v>
      </c>
      <c r="H28" s="16" t="s">
        <v>4</v>
      </c>
      <c r="I28" s="1"/>
    </row>
    <row r="29" spans="1:9" x14ac:dyDescent="0.25">
      <c r="A29" s="1"/>
      <c r="B29" s="77" t="s">
        <v>71</v>
      </c>
      <c r="C29" s="78"/>
      <c r="D29" s="78"/>
      <c r="E29" s="78"/>
      <c r="F29" s="78"/>
      <c r="G29" s="78"/>
      <c r="H29" s="79"/>
      <c r="I29" s="1"/>
    </row>
    <row r="30" spans="1:9" x14ac:dyDescent="0.25">
      <c r="A30" s="1"/>
      <c r="B30" s="85" t="s">
        <v>71</v>
      </c>
      <c r="C30" s="86"/>
      <c r="D30" s="87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6" t="s">
        <v>112</v>
      </c>
      <c r="C31" s="78"/>
      <c r="D31" s="78"/>
      <c r="E31" s="78"/>
      <c r="F31" s="78"/>
      <c r="G31" s="78"/>
      <c r="H31" s="79"/>
      <c r="I31" s="1"/>
    </row>
    <row r="32" spans="1:9" ht="30" customHeight="1" x14ac:dyDescent="0.25">
      <c r="A32" s="1"/>
      <c r="B32" s="74" t="s">
        <v>113</v>
      </c>
      <c r="C32" s="75"/>
      <c r="D32" s="76"/>
      <c r="E32" s="36">
        <v>6923650.3099999996</v>
      </c>
      <c r="F32" s="10" t="s">
        <v>4</v>
      </c>
      <c r="G32" s="19"/>
      <c r="H32" s="25"/>
      <c r="I32" s="1"/>
    </row>
    <row r="33" spans="1:9" x14ac:dyDescent="0.25">
      <c r="A33" s="1"/>
      <c r="B33" s="81" t="s">
        <v>72</v>
      </c>
      <c r="C33" s="82"/>
      <c r="D33" s="83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4" t="s">
        <v>73</v>
      </c>
      <c r="C34" s="75"/>
      <c r="D34" s="76"/>
      <c r="E34" s="36">
        <v>113299.53</v>
      </c>
      <c r="F34" s="10" t="s">
        <v>4</v>
      </c>
      <c r="G34" s="14"/>
      <c r="H34" s="27"/>
      <c r="I34" s="1"/>
    </row>
    <row r="35" spans="1:9" x14ac:dyDescent="0.25">
      <c r="A35" s="1"/>
      <c r="B35" s="85" t="s">
        <v>74</v>
      </c>
      <c r="C35" s="86"/>
      <c r="D35" s="87"/>
      <c r="E35" s="33">
        <f>SUM(E32:E34)</f>
        <v>7036949.8399999999</v>
      </c>
      <c r="F35" s="16" t="s">
        <v>4</v>
      </c>
      <c r="G35" s="33">
        <f>-E35</f>
        <v>-7036949.8399999999</v>
      </c>
      <c r="H35" s="16" t="s">
        <v>4</v>
      </c>
      <c r="I35" s="1"/>
    </row>
    <row r="36" spans="1:9" x14ac:dyDescent="0.25">
      <c r="A36" s="1"/>
      <c r="B36" s="77" t="s">
        <v>50</v>
      </c>
      <c r="C36" s="78"/>
      <c r="D36" s="78"/>
      <c r="E36" s="78"/>
      <c r="F36" s="79"/>
      <c r="G36" s="34">
        <f>$G$9+$G$28+$G$30+$G$35</f>
        <v>-552725.27999999933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119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107</v>
      </c>
      <c r="C8" s="78"/>
      <c r="D8" s="78"/>
      <c r="E8" s="78"/>
      <c r="F8" s="78"/>
      <c r="G8" s="78"/>
      <c r="H8" s="79"/>
      <c r="I8" s="1"/>
    </row>
    <row r="9" spans="1:9" ht="30" customHeight="1" x14ac:dyDescent="0.25">
      <c r="A9" s="1"/>
      <c r="B9" s="74" t="s">
        <v>31</v>
      </c>
      <c r="C9" s="75"/>
      <c r="D9" s="76"/>
      <c r="E9" s="32">
        <f>'Fane 3. Grundlag'!G12</f>
        <v>9512647.1943621393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20">
        <f>'Fane 3. Grundlag'!G11</f>
        <v>3563776.5901509845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28</v>
      </c>
      <c r="C11" s="82"/>
      <c r="D11" s="83"/>
      <c r="E11" s="20">
        <f>'Fane 4. Generelt eff.krav'!G11</f>
        <v>101130.80027158964</v>
      </c>
      <c r="F11" s="7" t="s">
        <v>4</v>
      </c>
      <c r="G11" s="14"/>
      <c r="H11" s="15"/>
      <c r="I11" s="1"/>
    </row>
    <row r="12" spans="1:9" x14ac:dyDescent="0.25">
      <c r="A12" s="1"/>
      <c r="B12" s="85" t="s">
        <v>43</v>
      </c>
      <c r="C12" s="86"/>
      <c r="D12" s="87"/>
      <c r="E12" s="33">
        <f>$E$9-$E$11</f>
        <v>9411516.39409055</v>
      </c>
      <c r="F12" s="17" t="s">
        <v>4</v>
      </c>
      <c r="G12" s="33">
        <f>E12</f>
        <v>9411516.39409055</v>
      </c>
      <c r="H12" s="17" t="s">
        <v>4</v>
      </c>
      <c r="I12" s="1"/>
    </row>
    <row r="13" spans="1:9" x14ac:dyDescent="0.25">
      <c r="A13" s="1"/>
      <c r="B13" s="77" t="s">
        <v>32</v>
      </c>
      <c r="C13" s="78"/>
      <c r="D13" s="78"/>
      <c r="E13" s="78"/>
      <c r="F13" s="78"/>
      <c r="G13" s="78"/>
      <c r="H13" s="79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underdæk'!G14</f>
        <v>-267358.9662698413</v>
      </c>
      <c r="F14" s="17" t="s">
        <v>4</v>
      </c>
      <c r="G14" s="33">
        <f>E14</f>
        <v>-267358.9662698413</v>
      </c>
      <c r="H14" s="17" t="s">
        <v>4</v>
      </c>
      <c r="I14" s="1"/>
    </row>
    <row r="15" spans="1:9" x14ac:dyDescent="0.25">
      <c r="A15" s="1"/>
      <c r="B15" s="77" t="s">
        <v>29</v>
      </c>
      <c r="C15" s="78"/>
      <c r="D15" s="78"/>
      <c r="E15" s="78"/>
      <c r="F15" s="78"/>
      <c r="G15" s="78"/>
      <c r="H15" s="79"/>
      <c r="I15" s="1"/>
    </row>
    <row r="16" spans="1:9" x14ac:dyDescent="0.25">
      <c r="A16" s="1"/>
      <c r="B16" s="74" t="s">
        <v>35</v>
      </c>
      <c r="C16" s="75"/>
      <c r="D16" s="76"/>
      <c r="E16" s="20">
        <f>'Fane 7. Korrektion af PL2015'!G11</f>
        <v>372992.75</v>
      </c>
      <c r="F16" s="7" t="s">
        <v>4</v>
      </c>
      <c r="G16" s="19"/>
      <c r="H16" s="9"/>
      <c r="I16" s="1"/>
    </row>
    <row r="17" spans="1:9" x14ac:dyDescent="0.25">
      <c r="A17" s="1"/>
      <c r="B17" s="74" t="s">
        <v>36</v>
      </c>
      <c r="C17" s="75"/>
      <c r="D17" s="76"/>
      <c r="E17" s="20">
        <f>'Fane 7. Korrektion af PL2015'!G17</f>
        <v>30649.690000000002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4" t="s">
        <v>99</v>
      </c>
      <c r="C18" s="75"/>
      <c r="D18" s="76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4" t="s">
        <v>37</v>
      </c>
      <c r="C19" s="75"/>
      <c r="D19" s="76"/>
      <c r="E19" s="20">
        <f>'Fane 7. Korrektion af PL2015'!G30</f>
        <v>133947.51200000002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537589.95200000005</v>
      </c>
      <c r="F20" s="17" t="s">
        <v>4</v>
      </c>
      <c r="G20" s="33">
        <f>E20</f>
        <v>537589.95200000005</v>
      </c>
      <c r="H20" s="17" t="s">
        <v>4</v>
      </c>
      <c r="I20" s="1"/>
    </row>
    <row r="21" spans="1:9" x14ac:dyDescent="0.25">
      <c r="A21" s="1"/>
      <c r="B21" s="77" t="s">
        <v>33</v>
      </c>
      <c r="C21" s="78"/>
      <c r="D21" s="78"/>
      <c r="E21" s="78"/>
      <c r="F21" s="78"/>
      <c r="G21" s="78"/>
      <c r="H21" s="79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-552725.27999999933</v>
      </c>
      <c r="F22" s="17" t="s">
        <v>4</v>
      </c>
      <c r="G22" s="33">
        <f>E22</f>
        <v>-552725.27999999933</v>
      </c>
      <c r="H22" s="17" t="s">
        <v>4</v>
      </c>
      <c r="I22" s="1"/>
    </row>
    <row r="23" spans="1:9" x14ac:dyDescent="0.25">
      <c r="A23" s="1"/>
      <c r="B23" s="77" t="s">
        <v>39</v>
      </c>
      <c r="C23" s="78"/>
      <c r="D23" s="78"/>
      <c r="E23" s="78"/>
      <c r="F23" s="79"/>
      <c r="G23" s="34">
        <f>G12+G14+G20+G22</f>
        <v>9129022.0998207089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10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107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74" t="s">
        <v>40</v>
      </c>
      <c r="C9" s="75"/>
      <c r="D9" s="76"/>
      <c r="E9" s="35">
        <f>'Fane 2.1. Økonomisk ramme 2017'!$E$9-'Fane 2.1. Økonomisk ramme 2017'!$E$11</f>
        <v>9411516.39409055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36">
        <f>'Fane 2.1. Økonomisk ramme 2017'!$E$10</f>
        <v>3563776.5901509845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41</v>
      </c>
      <c r="C11" s="82"/>
      <c r="D11" s="83"/>
      <c r="E11" s="36">
        <f>$E$9*0.0127</f>
        <v>119526.25820494998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100674.10369064318</v>
      </c>
      <c r="F12" s="7" t="s">
        <v>4</v>
      </c>
      <c r="G12" s="14"/>
      <c r="H12" s="15"/>
      <c r="I12" s="1"/>
    </row>
    <row r="13" spans="1:9" x14ac:dyDescent="0.25">
      <c r="A13" s="1"/>
      <c r="B13" s="85" t="s">
        <v>43</v>
      </c>
      <c r="C13" s="86"/>
      <c r="D13" s="87"/>
      <c r="E13" s="33">
        <f>$E$9+$E$11-$E$12</f>
        <v>9430368.5486048572</v>
      </c>
      <c r="F13" s="17" t="s">
        <v>4</v>
      </c>
      <c r="G13" s="33">
        <f>E13</f>
        <v>9430368.5486048572</v>
      </c>
      <c r="H13" s="17" t="s">
        <v>4</v>
      </c>
      <c r="I13" s="1"/>
    </row>
    <row r="14" spans="1:9" x14ac:dyDescent="0.25">
      <c r="A14" s="1"/>
      <c r="B14" s="77" t="s">
        <v>32</v>
      </c>
      <c r="C14" s="78"/>
      <c r="D14" s="78"/>
      <c r="E14" s="78"/>
      <c r="F14" s="78"/>
      <c r="G14" s="78"/>
      <c r="H14" s="79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underdæk'!$G$13&gt;1,'Fane 5. Hist. over el. underdæk'!$G$14,0)</f>
        <v>-267358.9662698413</v>
      </c>
      <c r="F15" s="17" t="s">
        <v>4</v>
      </c>
      <c r="G15" s="33">
        <f>E15</f>
        <v>-267358.9662698413</v>
      </c>
      <c r="H15" s="17" t="s">
        <v>4</v>
      </c>
      <c r="I15" s="1"/>
    </row>
    <row r="16" spans="1:9" x14ac:dyDescent="0.25">
      <c r="A16" s="1"/>
      <c r="B16" s="77" t="s">
        <v>42</v>
      </c>
      <c r="C16" s="78"/>
      <c r="D16" s="78"/>
      <c r="E16" s="78"/>
      <c r="F16" s="79"/>
      <c r="G16" s="34">
        <f>G13+G15</f>
        <v>9163009.5823350158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9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107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74" t="s">
        <v>44</v>
      </c>
      <c r="C9" s="75"/>
      <c r="D9" s="76"/>
      <c r="E9" s="35">
        <f>'Fane 2.2. Økonomisk ramme 2018'!$E$9*1.0127-'Fane 2.2. Økonomisk ramme 2018'!$E$12</f>
        <v>9430368.5486048572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36">
        <f>'Fane 2.2. Økonomisk ramme 2018'!$E$10*1.0127</f>
        <v>3609036.5528459018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41</v>
      </c>
      <c r="C11" s="82"/>
      <c r="D11" s="83"/>
      <c r="E11" s="36">
        <f>$E$9*0.0127</f>
        <v>119765.68056728168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100219.4695057866</v>
      </c>
      <c r="F12" s="7" t="s">
        <v>4</v>
      </c>
      <c r="G12" s="14"/>
      <c r="H12" s="15"/>
      <c r="I12" s="1"/>
    </row>
    <row r="13" spans="1:9" x14ac:dyDescent="0.25">
      <c r="A13" s="1"/>
      <c r="B13" s="85" t="s">
        <v>43</v>
      </c>
      <c r="C13" s="86"/>
      <c r="D13" s="87"/>
      <c r="E13" s="33">
        <f>$E$9+$E$11-$E$12</f>
        <v>9449914.7596663516</v>
      </c>
      <c r="F13" s="17" t="s">
        <v>4</v>
      </c>
      <c r="G13" s="33">
        <f>E13</f>
        <v>9449914.7596663516</v>
      </c>
      <c r="H13" s="17" t="s">
        <v>4</v>
      </c>
      <c r="I13" s="1"/>
    </row>
    <row r="14" spans="1:9" x14ac:dyDescent="0.25">
      <c r="A14" s="1"/>
      <c r="B14" s="77" t="s">
        <v>32</v>
      </c>
      <c r="C14" s="78"/>
      <c r="D14" s="78"/>
      <c r="E14" s="78"/>
      <c r="F14" s="78"/>
      <c r="G14" s="78"/>
      <c r="H14" s="79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underdæk'!$G$13&gt;2,'Fane 5. Hist. over el. underdæk'!$G$14,0)</f>
        <v>-267358.9662698413</v>
      </c>
      <c r="F15" s="17" t="s">
        <v>4</v>
      </c>
      <c r="G15" s="33">
        <f>E15</f>
        <v>-267358.9662698413</v>
      </c>
      <c r="H15" s="17" t="s">
        <v>4</v>
      </c>
      <c r="I15" s="1"/>
    </row>
    <row r="16" spans="1:9" x14ac:dyDescent="0.25">
      <c r="A16" s="1"/>
      <c r="B16" s="77" t="s">
        <v>45</v>
      </c>
      <c r="C16" s="78"/>
      <c r="D16" s="78"/>
      <c r="E16" s="78"/>
      <c r="F16" s="79"/>
      <c r="G16" s="34">
        <f>G13+G15</f>
        <v>9182555.7933965102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8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107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74" t="s">
        <v>46</v>
      </c>
      <c r="C9" s="75"/>
      <c r="D9" s="76"/>
      <c r="E9" s="35">
        <f>'Fane 2.3. Økonomisk ramme 2019'!$E$9*1.0127-'Fane 2.3. Økonomisk ramme 2019'!$E$12</f>
        <v>9449914.7596663516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36">
        <f>'Fane 2.3. Økonomisk ramme 2019'!$E$10*1.0127</f>
        <v>3654871.3170670443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41</v>
      </c>
      <c r="C11" s="82"/>
      <c r="D11" s="83"/>
      <c r="E11" s="36">
        <f>$E$9*0.0127</f>
        <v>120013.91744776267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99766.888403445424</v>
      </c>
      <c r="F12" s="7" t="s">
        <v>4</v>
      </c>
      <c r="G12" s="14"/>
      <c r="H12" s="15"/>
      <c r="I12" s="1"/>
    </row>
    <row r="13" spans="1:9" x14ac:dyDescent="0.25">
      <c r="A13" s="1"/>
      <c r="B13" s="85" t="s">
        <v>43</v>
      </c>
      <c r="C13" s="86"/>
      <c r="D13" s="87"/>
      <c r="E13" s="33">
        <f>$E$9+$E$11-$E$12</f>
        <v>9470161.7887106687</v>
      </c>
      <c r="F13" s="17" t="s">
        <v>4</v>
      </c>
      <c r="G13" s="33">
        <f>E13</f>
        <v>9470161.7887106687</v>
      </c>
      <c r="H13" s="17" t="s">
        <v>4</v>
      </c>
      <c r="I13" s="1"/>
    </row>
    <row r="14" spans="1:9" x14ac:dyDescent="0.25">
      <c r="A14" s="1"/>
      <c r="B14" s="77" t="s">
        <v>32</v>
      </c>
      <c r="C14" s="78"/>
      <c r="D14" s="78"/>
      <c r="E14" s="78"/>
      <c r="F14" s="78"/>
      <c r="G14" s="78"/>
      <c r="H14" s="79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underdæk'!$G$13&gt;3,'Fane 5. Hist. over el. underdæk'!$G$14,0)</f>
        <v>-267358.9662698413</v>
      </c>
      <c r="F15" s="17" t="s">
        <v>4</v>
      </c>
      <c r="G15" s="33">
        <f>E15</f>
        <v>-267358.9662698413</v>
      </c>
      <c r="H15" s="17" t="s">
        <v>4</v>
      </c>
      <c r="I15" s="1"/>
    </row>
    <row r="16" spans="1:9" x14ac:dyDescent="0.25">
      <c r="A16" s="1"/>
      <c r="B16" s="77" t="s">
        <v>47</v>
      </c>
      <c r="C16" s="78"/>
      <c r="D16" s="78"/>
      <c r="E16" s="78"/>
      <c r="F16" s="79"/>
      <c r="G16" s="34">
        <f>G13+G15</f>
        <v>9202802.8224408273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7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48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81" t="s">
        <v>100</v>
      </c>
      <c r="C9" s="82"/>
      <c r="D9" s="82"/>
      <c r="E9" s="82"/>
      <c r="F9" s="83"/>
      <c r="G9" s="36">
        <v>2453859.8466065563</v>
      </c>
      <c r="H9" s="10" t="s">
        <v>4</v>
      </c>
      <c r="I9" s="1"/>
    </row>
    <row r="10" spans="1:9" x14ac:dyDescent="0.25">
      <c r="A10" s="1"/>
      <c r="B10" s="81" t="s">
        <v>101</v>
      </c>
      <c r="C10" s="82"/>
      <c r="D10" s="82"/>
      <c r="E10" s="82"/>
      <c r="F10" s="83"/>
      <c r="G10" s="36">
        <v>3495010.7576045985</v>
      </c>
      <c r="H10" s="10" t="s">
        <v>4</v>
      </c>
      <c r="I10" s="1"/>
    </row>
    <row r="11" spans="1:9" x14ac:dyDescent="0.25">
      <c r="A11" s="1"/>
      <c r="B11" s="81" t="s">
        <v>102</v>
      </c>
      <c r="C11" s="82"/>
      <c r="D11" s="82"/>
      <c r="E11" s="82"/>
      <c r="F11" s="83"/>
      <c r="G11" s="36">
        <v>3563776.5901509845</v>
      </c>
      <c r="H11" s="10" t="s">
        <v>4</v>
      </c>
      <c r="I11" s="1"/>
    </row>
    <row r="12" spans="1:9" x14ac:dyDescent="0.25">
      <c r="A12" s="1"/>
      <c r="B12" s="77" t="s">
        <v>48</v>
      </c>
      <c r="C12" s="78"/>
      <c r="D12" s="78"/>
      <c r="E12" s="78"/>
      <c r="F12" s="79"/>
      <c r="G12" s="34">
        <f>SUM(G9:G11)</f>
        <v>9512647.1943621393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114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104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81" t="s">
        <v>108</v>
      </c>
      <c r="C9" s="82"/>
      <c r="D9" s="82"/>
      <c r="E9" s="82"/>
      <c r="F9" s="83"/>
      <c r="G9" s="20">
        <f>'Fane 3. Grundlag'!G12-'Fane 3. Grundlag'!G11</f>
        <v>5948870.6042111553</v>
      </c>
      <c r="H9" s="10" t="s">
        <v>4</v>
      </c>
      <c r="I9" s="1"/>
    </row>
    <row r="10" spans="1:9" x14ac:dyDescent="0.25">
      <c r="A10" s="1"/>
      <c r="B10" s="81" t="s">
        <v>28</v>
      </c>
      <c r="C10" s="82"/>
      <c r="D10" s="82"/>
      <c r="E10" s="82"/>
      <c r="F10" s="83"/>
      <c r="G10" s="41">
        <f>1.7</f>
        <v>1.7</v>
      </c>
      <c r="H10" s="10" t="s">
        <v>75</v>
      </c>
      <c r="I10" s="1"/>
    </row>
    <row r="11" spans="1:9" x14ac:dyDescent="0.25">
      <c r="A11" s="1"/>
      <c r="B11" s="77" t="s">
        <v>28</v>
      </c>
      <c r="C11" s="78"/>
      <c r="D11" s="78"/>
      <c r="E11" s="78"/>
      <c r="F11" s="79"/>
      <c r="G11" s="34">
        <f>$G$9*$G$10/100</f>
        <v>101130.80027158964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1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115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105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81" t="s">
        <v>77</v>
      </c>
      <c r="C9" s="82"/>
      <c r="D9" s="82"/>
      <c r="E9" s="82"/>
      <c r="F9" s="83"/>
      <c r="G9" s="36">
        <v>-2780784</v>
      </c>
      <c r="H9" s="10" t="s">
        <v>4</v>
      </c>
      <c r="I9" s="1"/>
    </row>
    <row r="10" spans="1:9" x14ac:dyDescent="0.25">
      <c r="A10" s="1"/>
      <c r="B10" s="81" t="s">
        <v>78</v>
      </c>
      <c r="C10" s="82"/>
      <c r="D10" s="82"/>
      <c r="E10" s="82"/>
      <c r="F10" s="83"/>
      <c r="G10" s="36">
        <v>-1729694.1349206348</v>
      </c>
      <c r="H10" s="10" t="s">
        <v>4</v>
      </c>
      <c r="I10" s="1"/>
    </row>
    <row r="11" spans="1:9" x14ac:dyDescent="0.25">
      <c r="A11" s="1"/>
      <c r="B11" s="42" t="s">
        <v>120</v>
      </c>
      <c r="C11" s="43"/>
      <c r="D11" s="43"/>
      <c r="E11" s="43"/>
      <c r="F11" s="44"/>
      <c r="G11" s="36">
        <v>-18346</v>
      </c>
      <c r="H11" s="10" t="s">
        <v>4</v>
      </c>
      <c r="I11" s="1"/>
    </row>
    <row r="12" spans="1:9" x14ac:dyDescent="0.25">
      <c r="A12" s="1"/>
      <c r="B12" s="88" t="s">
        <v>92</v>
      </c>
      <c r="C12" s="89"/>
      <c r="D12" s="89"/>
      <c r="E12" s="89"/>
      <c r="F12" s="90"/>
      <c r="G12" s="46">
        <f>G9-G10+G11</f>
        <v>-1069435.8650793652</v>
      </c>
      <c r="H12" s="23" t="s">
        <v>4</v>
      </c>
      <c r="I12" s="1"/>
    </row>
    <row r="13" spans="1:9" x14ac:dyDescent="0.25">
      <c r="A13" s="1"/>
      <c r="B13" s="81" t="s">
        <v>79</v>
      </c>
      <c r="C13" s="82"/>
      <c r="D13" s="82"/>
      <c r="E13" s="82"/>
      <c r="F13" s="83"/>
      <c r="G13" s="36">
        <v>4</v>
      </c>
      <c r="H13" s="10" t="s">
        <v>121</v>
      </c>
      <c r="I13" s="1"/>
    </row>
    <row r="14" spans="1:9" x14ac:dyDescent="0.25">
      <c r="A14" s="1"/>
      <c r="B14" s="77" t="s">
        <v>76</v>
      </c>
      <c r="C14" s="78"/>
      <c r="D14" s="78"/>
      <c r="E14" s="78"/>
      <c r="F14" s="79"/>
      <c r="G14" s="34">
        <f>G12/G13</f>
        <v>-267358.9662698413</v>
      </c>
      <c r="H14" s="18" t="s">
        <v>4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45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45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7">
    <mergeCell ref="B3:H4"/>
    <mergeCell ref="B8:H8"/>
    <mergeCell ref="B14:F14"/>
    <mergeCell ref="B13:F13"/>
    <mergeCell ref="B12:F12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0" t="s">
        <v>116</v>
      </c>
      <c r="C3" s="80"/>
      <c r="D3" s="80"/>
      <c r="E3" s="80"/>
      <c r="F3" s="80"/>
      <c r="G3" s="80"/>
      <c r="H3" s="1"/>
    </row>
    <row r="4" spans="1:8" ht="15" customHeight="1" x14ac:dyDescent="0.25">
      <c r="A4" s="1"/>
      <c r="B4" s="80"/>
      <c r="C4" s="80"/>
      <c r="D4" s="80"/>
      <c r="E4" s="80"/>
      <c r="F4" s="80"/>
      <c r="G4" s="8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7" t="s">
        <v>6</v>
      </c>
      <c r="C8" s="78"/>
      <c r="D8" s="78"/>
      <c r="E8" s="78"/>
      <c r="F8" s="78"/>
      <c r="G8" s="79"/>
      <c r="H8" s="1"/>
    </row>
    <row r="9" spans="1:8" ht="39" customHeight="1" x14ac:dyDescent="0.25">
      <c r="A9" s="1"/>
      <c r="B9" s="39" t="s">
        <v>0</v>
      </c>
      <c r="C9" s="17" t="s">
        <v>1</v>
      </c>
      <c r="D9" s="24" t="s">
        <v>2</v>
      </c>
      <c r="E9" s="24" t="s">
        <v>80</v>
      </c>
      <c r="F9" s="91" t="s">
        <v>3</v>
      </c>
      <c r="G9" s="91"/>
      <c r="H9" s="1"/>
    </row>
    <row r="10" spans="1:8" ht="26.25" x14ac:dyDescent="0.25">
      <c r="A10" s="1"/>
      <c r="B10" s="40" t="s">
        <v>110</v>
      </c>
      <c r="C10" s="38">
        <v>2015</v>
      </c>
      <c r="D10" s="38">
        <v>10</v>
      </c>
      <c r="E10" s="36">
        <v>733402.56</v>
      </c>
      <c r="F10" s="20">
        <f>E10/D10</f>
        <v>73340.256000000008</v>
      </c>
      <c r="G10" s="10" t="s">
        <v>4</v>
      </c>
      <c r="H10" s="1"/>
    </row>
    <row r="11" spans="1:8" x14ac:dyDescent="0.25">
      <c r="A11" s="1"/>
      <c r="B11" s="40" t="s">
        <v>111</v>
      </c>
      <c r="C11" s="38">
        <v>2015</v>
      </c>
      <c r="D11" s="38">
        <v>5</v>
      </c>
      <c r="E11" s="36">
        <v>163500</v>
      </c>
      <c r="F11" s="20">
        <f t="shared" ref="F11" si="0">E11/D11</f>
        <v>32700</v>
      </c>
      <c r="G11" s="10" t="s">
        <v>4</v>
      </c>
      <c r="H11" s="1"/>
    </row>
    <row r="12" spans="1:8" x14ac:dyDescent="0.25">
      <c r="A12" s="1"/>
      <c r="B12" s="77" t="s">
        <v>5</v>
      </c>
      <c r="C12" s="78"/>
      <c r="D12" s="78"/>
      <c r="E12" s="79"/>
      <c r="F12" s="34">
        <f>SUM(F10:F11)</f>
        <v>106040.25600000001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2016-08-08T13:07:45Z</cp:lastPrinted>
  <dcterms:created xsi:type="dcterms:W3CDTF">2016-06-02T08:51:18Z</dcterms:created>
  <dcterms:modified xsi:type="dcterms:W3CDTF">2016-11-18T13:52:47Z</dcterms:modified>
</cp:coreProperties>
</file>