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I4" i="16" l="1"/>
  <c r="G3" i="16"/>
  <c r="H3" i="16"/>
  <c r="I3" i="16"/>
  <c r="F3" i="16"/>
  <c r="F3" i="17" l="1"/>
  <c r="G3" i="17"/>
  <c r="G4" i="16" l="1"/>
  <c r="H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I6" i="16"/>
  <c r="I5" i="16"/>
  <c r="M3" i="16" s="1"/>
  <c r="G5" i="17"/>
  <c r="F4" i="17"/>
  <c r="E5" i="17"/>
  <c r="G4" i="17"/>
  <c r="E4" i="17"/>
  <c r="F5" i="17"/>
  <c r="G5" i="16"/>
  <c r="H5" i="16"/>
  <c r="G6" i="16"/>
  <c r="J3" i="24"/>
  <c r="M3" i="24" s="1"/>
  <c r="F5" i="16"/>
  <c r="H6" i="16"/>
  <c r="F6" i="16"/>
  <c r="L3" i="16" l="1"/>
  <c r="J3" i="16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<sst xmlns="http://schemas.openxmlformats.org/spreadsheetml/2006/main" count="118" uniqueCount="78">
  <si>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</si>
  <si>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</si>
  <si>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</si>
  <si>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</si>
  <si>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</si>
  <si>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</si>
  <si>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</si>
  <si>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</si>
  <si>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</si>
  <si>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</si>
  <si>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</si>
  <si>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</si>
  <si>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</si>
  <si>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</si>
  <si>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</si>
  <si>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</si>
  <si>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</si>
  <si>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</si>
  <si>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</si>
  <si>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</si>
  <si>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</si>
  <si>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</si>
  <si>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</si>
  <si>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</si>
  <si>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</si>
  <si>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</si>
  <si>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</si>
  <si>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</si>
  <si>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</si>
  <si>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</si>
  <si>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</si>
  <si>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</si>
  <si>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</si>
  <si>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</si>
  <si>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</si>
  <si>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</si>
  <si>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</si>
  <si>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</si>
  <si>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</si>
  <si>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</si>
  <si>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</si>
  <si>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</si>
  <si>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</si>
  <si>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</si>
  <si>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</si>
  <si>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</si>
  <si>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</si>
  <si>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</si>
  <si>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</si>
  <si>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</si>
  <si>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</si>
  <si>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Certificering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</si>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</sst>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6161425.6276653325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803881.94439999992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197607.71742266664</v>
      </c>
      <c r="C4" t="s">
        <v>11</v>
      </c>
    </row>
    <row r="5" spans="1:3" s="26" customFormat="1" x14ac:dyDescent="0.25">
      <c r="A5" s="3" t="s">
        <v>12</v>
      </c>
      <c r="B5" s="49">
        <f>SUM(B2:B4)</f>
        <v>7162915.2894879999</v>
      </c>
      <c r="C5" s="64" t="s">
        <v>11</v>
      </c>
    </row>
    <row r="6" spans="1:3" x14ac:dyDescent="0.25">
      <c r="A6" s="48" t="s">
        <v>0</v>
      </c>
      <c r="B6" s="39">
        <f>Investeringer!E3</f>
        <v>5676710.5991118839</v>
      </c>
      <c r="C6" s="23" t="s">
        <v>11</v>
      </c>
    </row>
    <row r="7" spans="1:3" x14ac:dyDescent="0.25">
      <c r="A7" s="4" t="s">
        <v>1</v>
      </c>
      <c r="B7" s="36">
        <f>Investeringer!F3</f>
        <v>2133038.7297489792</v>
      </c>
      <c r="C7" t="s">
        <v>11</v>
      </c>
    </row>
    <row r="8" spans="1:3" x14ac:dyDescent="0.25">
      <c r="A8" s="4" t="s">
        <v>2</v>
      </c>
      <c r="B8" s="36">
        <f>Investeringer!G3</f>
        <v>308666.66666666669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33041</v>
      </c>
      <c r="C9" t="s">
        <v>11</v>
      </c>
    </row>
    <row r="10" spans="1:3" s="22" customFormat="1" x14ac:dyDescent="0.25">
      <c r="A10" s="3" t="s">
        <v>49</v>
      </c>
      <c r="B10" s="49">
        <f>SUM(B6:B9)</f>
        <v>8151456.9955275301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11558929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11558929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26873301.285015531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27111176.760932151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73</v>
      </c>
      <c r="H1" s="53" t="s">
        <v>65</v>
      </c>
      <c r="I1" s="53" t="s">
        <v>50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5812451</v>
      </c>
      <c r="C2" s="50">
        <v>84404</v>
      </c>
      <c r="D2" s="50">
        <f>B2+C2</f>
        <v>5896855</v>
      </c>
      <c r="E2" s="51">
        <f>D2</f>
        <v>5896855</v>
      </c>
      <c r="F2" s="50">
        <v>7830917.5713200113</v>
      </c>
      <c r="G2" s="50">
        <v>0</v>
      </c>
      <c r="H2" s="50">
        <f>F2-G2</f>
        <v>7830917.5713200113</v>
      </c>
      <c r="I2" s="50">
        <f>AVERAGEIF(E2:E4,"&lt;&gt;0")</f>
        <v>6161425.6276653325</v>
      </c>
      <c r="J2" s="50">
        <v>5802007.8495366909</v>
      </c>
      <c r="K2" s="40">
        <f>IF(H2&gt;I2,IF(I2&gt;J2,I2,J2),H2)</f>
        <v>6161425.6276653325</v>
      </c>
    </row>
    <row r="3" spans="1:11" s="23" customFormat="1" x14ac:dyDescent="0.25">
      <c r="A3" s="28">
        <v>2014</v>
      </c>
      <c r="B3" s="50">
        <v>5627723</v>
      </c>
      <c r="C3" s="50"/>
      <c r="D3" s="50">
        <f t="shared" ref="D3:D4" si="0">B3+C3</f>
        <v>5627723</v>
      </c>
      <c r="E3" s="51">
        <f>D3*Pristalsregulering!C7</f>
        <v>5632225.1783999996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6846933</v>
      </c>
      <c r="C4" s="50"/>
      <c r="D4" s="50">
        <f t="shared" si="0"/>
        <v>6846933</v>
      </c>
      <c r="E4" s="51">
        <f>D4*Pristalsregulering!$C$6*Pristalsregulering!$C$7</f>
        <v>6955196.7045959989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S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22" customWidth="1"/>
    <col min="6" max="6" width="30.7109375" style="56" customWidth="1"/>
    <col min="7" max="8" width="30.7109375" customWidth="1"/>
    <col min="9" max="9" width="30.7109375" style="22" customWidth="1"/>
    <col min="10" max="10" width="30.7109375" style="56" customWidth="1"/>
    <col min="11" max="12" width="30.7109375" customWidth="1"/>
    <col min="13" max="13" width="30.7109375" style="22" customWidth="1"/>
    <col min="14" max="14" width="30.7109375" style="56" customWidth="1"/>
    <col min="15" max="15" width="9.140625" hidden="1" customWidth="1"/>
    <col min="18" max="18" width="9.140625" hidden="1"/>
    <col min="116" max="116" width="9.140625" hidden="1"/>
    <col min="119" max="120" width="9.140625" hidden="1"/>
    <col min="123" max="124" width="9.140625" hidden="1"/>
    <col min="126" max="127" width="9.140625" hidden="1"/>
    <col min="217" max="217" width="9.140625" hidden="1"/>
    <col min="220" max="221" width="9.140625" hidden="1"/>
    <col min="224" max="225" width="9.140625" hidden="1"/>
    <col min="227" max="229" width="9.140625" hidden="1"/>
    <col min="231" max="236" width="9.140625" hidden="1"/>
    <col min="318" max="318" width="9.140625" hidden="1"/>
    <col min="321" max="322" width="9.140625" hidden="1"/>
    <col min="325" max="326" width="9.140625" hidden="1"/>
    <col min="328" max="330" width="9.140625" hidden="1"/>
    <col min="332" max="16384" width="9.140625" hidden="1"/>
  </cols>
  <sheetData>
    <row r="1" spans="1:14" s="27" customFormat="1" ht="15.75" thickBot="1" x14ac:dyDescent="0.3">
      <c r="A1" s="9"/>
      <c r="B1" s="33" t="s">
        <v>75</v>
      </c>
      <c r="C1" s="33"/>
      <c r="D1" s="33"/>
      <c r="E1" s="33"/>
      <c r="F1" s="76" t="s">
        <v>76</v>
      </c>
      <c r="G1" s="10"/>
      <c r="H1" s="10"/>
      <c r="I1" s="10"/>
      <c r="J1" s="76" t="s">
        <v>77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51</v>
      </c>
      <c r="F2" s="57" t="s">
        <v>22</v>
      </c>
      <c r="G2" s="35" t="s">
        <v>23</v>
      </c>
      <c r="H2" s="35" t="s">
        <v>24</v>
      </c>
      <c r="I2" s="35" t="s">
        <v>51</v>
      </c>
      <c r="J2" s="58" t="s">
        <v>22</v>
      </c>
      <c r="K2" s="35" t="s">
        <v>23</v>
      </c>
      <c r="L2" s="35" t="s">
        <v>24</v>
      </c>
      <c r="M2" s="35" t="s">
        <v>51</v>
      </c>
      <c r="N2" s="54" t="s">
        <v>25</v>
      </c>
    </row>
    <row r="3" spans="1:14" s="22" customFormat="1" x14ac:dyDescent="0.25">
      <c r="A3" s="28">
        <v>2016</v>
      </c>
      <c r="B3" s="74"/>
      <c r="C3" s="75"/>
      <c r="D3" s="75">
        <v>156600</v>
      </c>
      <c r="E3" s="75"/>
      <c r="F3" s="46">
        <f>B3</f>
        <v>0</v>
      </c>
      <c r="G3" s="36">
        <f>C3</f>
        <v>0</v>
      </c>
      <c r="H3" s="36">
        <f>D3</f>
        <v>156600</v>
      </c>
      <c r="I3" s="36">
        <f>E3</f>
        <v>0</v>
      </c>
      <c r="J3" s="46">
        <f>IF(F4=0,0,AVERAGEIF(F4:F6,"&lt;&gt;0"))+F3</f>
        <v>286330.02039999998</v>
      </c>
      <c r="K3" s="39">
        <f t="shared" ref="K3" si="0">IF(G4=0,0,AVERAGEIF(G4:G6,"&lt;&gt;0"))+G3</f>
        <v>219580.924</v>
      </c>
      <c r="L3" s="39">
        <f>IF(H4=0,0,AVERAGEIF(H4:H6,"&lt;&gt;0"))+H3</f>
        <v>156600</v>
      </c>
      <c r="M3" s="39">
        <f>IF(I4=0,0,AVERAGEIF(I4:I6,"&lt;&gt;0"))+I3</f>
        <v>141371</v>
      </c>
      <c r="N3" s="59">
        <f>SUM(J3:M3)</f>
        <v>803881.94439999992</v>
      </c>
    </row>
    <row r="4" spans="1:14" x14ac:dyDescent="0.25">
      <c r="A4" s="28">
        <v>2015</v>
      </c>
      <c r="B4" s="36">
        <v>177293</v>
      </c>
      <c r="C4" s="36">
        <v>219176</v>
      </c>
      <c r="D4" s="36"/>
      <c r="E4" s="36">
        <v>141371</v>
      </c>
      <c r="F4" s="46">
        <f>B4</f>
        <v>177293</v>
      </c>
      <c r="G4" s="36">
        <f t="shared" ref="G4" si="1">C4</f>
        <v>219176</v>
      </c>
      <c r="H4" s="36">
        <f>D4</f>
        <v>0</v>
      </c>
      <c r="I4" s="36">
        <f>E4</f>
        <v>141371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>
        <v>395051</v>
      </c>
      <c r="C5" s="36">
        <v>219810</v>
      </c>
      <c r="D5" s="36"/>
      <c r="E5" s="36"/>
      <c r="F5" s="46">
        <f>B5*Pristalsregulering!$C$7</f>
        <v>395367.04079999996</v>
      </c>
      <c r="G5" s="36">
        <f>C5*Pristalsregulering!$C$7</f>
        <v>219985.84799999997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9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9"/>
      <c r="N6" s="46"/>
    </row>
    <row r="7" spans="1:14" hidden="1" x14ac:dyDescent="0.25"/>
    <row r="8" spans="1:14" hidden="1" x14ac:dyDescent="0.25"/>
    <row r="9" spans="1:14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26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7" t="s">
        <v>29</v>
      </c>
      <c r="H2" s="6" t="s">
        <v>31</v>
      </c>
    </row>
    <row r="3" spans="1:8" x14ac:dyDescent="0.25">
      <c r="A3" s="31">
        <v>2015</v>
      </c>
      <c r="B3" s="42">
        <v>27500</v>
      </c>
      <c r="C3" s="43">
        <v>191190</v>
      </c>
      <c r="D3" s="43">
        <v>0</v>
      </c>
      <c r="E3" s="42">
        <f>B3</f>
        <v>27500</v>
      </c>
      <c r="F3" s="43">
        <f t="shared" ref="F3:G3" si="0">C3</f>
        <v>191190</v>
      </c>
      <c r="G3" s="44">
        <f t="shared" si="0"/>
        <v>0</v>
      </c>
      <c r="H3" s="45">
        <f>IF(E3=0,0,AVERAGEIF(E3:E5,"&lt;&gt;0"))+IF(F3=0,0,AVERAGEIF(F3:F5,"&lt;&gt;0"))+IF(G3=0,0,AVERAGEIF(G3:G5,"&lt;&gt;0"))</f>
        <v>197607.71742266664</v>
      </c>
    </row>
    <row r="4" spans="1:8" x14ac:dyDescent="0.25">
      <c r="A4" s="31">
        <v>2014</v>
      </c>
      <c r="B4" s="42">
        <v>27500</v>
      </c>
      <c r="C4" s="43">
        <v>180342</v>
      </c>
      <c r="D4" s="43">
        <v>0</v>
      </c>
      <c r="E4" s="42">
        <f>B4*Pristalsregulering!$C$7</f>
        <v>27521.999999999996</v>
      </c>
      <c r="F4" s="43">
        <f>C4*Pristalsregulering!$C$7</f>
        <v>180486.27359999999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27500</v>
      </c>
      <c r="C5" s="43">
        <v>136039</v>
      </c>
      <c r="D5" s="43">
        <v>0</v>
      </c>
      <c r="E5" s="42">
        <f>B5*Pristalsregulering!$C$7*Pristalsregulering!$C$6</f>
        <v>27934.829999999994</v>
      </c>
      <c r="F5" s="43">
        <f>C5*Pristalsregulering!$C$7*Pristalsregulering!$C$6</f>
        <v>138190.04866799997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69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5214215.1147726309</v>
      </c>
      <c r="C3" s="39">
        <v>2091141.4883333337</v>
      </c>
      <c r="D3" s="41">
        <v>308666.66666666669</v>
      </c>
      <c r="E3" s="36">
        <f>B3*Pristalsregulering!C2*Pristalsregulering!C3*Pristalsregulering!C4*Pristalsregulering!C5*Pristalsregulering!C6*Pristalsregulering!C7</f>
        <v>5676710.5991118839</v>
      </c>
      <c r="F3" s="36">
        <v>2133038.7297489792</v>
      </c>
      <c r="G3" s="36">
        <f>D3</f>
        <v>308666.66666666669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57</v>
      </c>
      <c r="G1" s="80"/>
      <c r="H1" s="80"/>
      <c r="I1" s="80"/>
      <c r="J1" s="83" t="s">
        <v>31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74</v>
      </c>
      <c r="M2" s="6" t="s">
        <v>30</v>
      </c>
      <c r="N2" s="32"/>
    </row>
    <row r="3" spans="1:14" x14ac:dyDescent="0.25">
      <c r="A3" s="28">
        <v>2015</v>
      </c>
      <c r="B3" s="46">
        <v>0</v>
      </c>
      <c r="C3" s="39">
        <v>33041</v>
      </c>
      <c r="D3" s="39">
        <v>0</v>
      </c>
      <c r="E3" s="41">
        <v>0</v>
      </c>
      <c r="F3" s="39">
        <f>B3</f>
        <v>0</v>
      </c>
      <c r="G3" s="39">
        <f>C3</f>
        <v>33041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33041</v>
      </c>
      <c r="L3" s="44">
        <f>AVERAGE(H3:H5)+AVERAGE(I3:I5)</f>
        <v>0</v>
      </c>
      <c r="M3" s="45">
        <f>SUM(J3:L3)</f>
        <v>33041</v>
      </c>
      <c r="N3" s="23"/>
    </row>
    <row r="4" spans="1:14" x14ac:dyDescent="0.25">
      <c r="A4" s="28">
        <v>2014</v>
      </c>
      <c r="B4" s="46">
        <v>0</v>
      </c>
      <c r="C4" s="39">
        <v>272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272.21759999999995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1101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1118.4090119999998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32</v>
      </c>
      <c r="C1" s="68" t="s">
        <v>33</v>
      </c>
      <c r="D1" s="68" t="s">
        <v>34</v>
      </c>
      <c r="E1" s="68" t="s">
        <v>35</v>
      </c>
      <c r="F1" s="68" t="s">
        <v>36</v>
      </c>
      <c r="G1" s="68" t="s">
        <v>37</v>
      </c>
      <c r="H1" s="68" t="s">
        <v>38</v>
      </c>
      <c r="I1" s="68" t="s">
        <v>39</v>
      </c>
      <c r="J1" s="68" t="s">
        <v>40</v>
      </c>
      <c r="K1" s="68" t="s">
        <v>59</v>
      </c>
      <c r="L1" s="69" t="s">
        <v>41</v>
      </c>
      <c r="M1" s="14" t="s">
        <v>30</v>
      </c>
    </row>
    <row r="2" spans="1:13" ht="15.75" thickTop="1" x14ac:dyDescent="0.25">
      <c r="A2" s="31">
        <v>2015</v>
      </c>
      <c r="B2" s="43">
        <v>32523</v>
      </c>
      <c r="C2" s="43">
        <v>0</v>
      </c>
      <c r="D2" s="43">
        <v>114949</v>
      </c>
      <c r="E2" s="43">
        <v>3704</v>
      </c>
      <c r="F2" s="43">
        <v>0</v>
      </c>
      <c r="G2" s="43">
        <v>11407753</v>
      </c>
      <c r="H2" s="43" t="s">
        <v>48</v>
      </c>
      <c r="I2" s="43">
        <v>0</v>
      </c>
      <c r="J2" s="43">
        <v>0</v>
      </c>
      <c r="K2" s="43"/>
      <c r="L2" s="44"/>
      <c r="M2" s="45">
        <f>SUM(B2:L2)</f>
        <v>11558929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2016-11-11T16:18:48Z</dcterms:modified>
</cp:coreProperties>
</file>