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<sst xmlns="http://schemas.openxmlformats.org/spreadsheetml/2006/main" count="100" uniqueCount="69">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</sst>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1379171.5755921565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29875.390133333327</v>
      </c>
      <c r="C3" t="s">
        <v>10</v>
      </c>
    </row>
    <row r="4" spans="1:3" s="25" customFormat="1" x14ac:dyDescent="0.25">
      <c r="A4" s="3" t="s">
        <v>11</v>
      </c>
      <c r="B4" s="45">
        <f>SUM(B2:B3)</f>
        <v>1409046.9657254899</v>
      </c>
      <c r="C4" s="54" t="s">
        <v>10</v>
      </c>
    </row>
    <row r="5" spans="1:3" x14ac:dyDescent="0.25">
      <c r="A5" s="44" t="s">
        <v>0</v>
      </c>
      <c r="B5" s="35">
        <f>Investeringer!E3</f>
        <v>1182945.0330352823</v>
      </c>
      <c r="C5" s="22" t="s">
        <v>10</v>
      </c>
    </row>
    <row r="6" spans="1:3" x14ac:dyDescent="0.25">
      <c r="A6" s="4" t="s">
        <v>1</v>
      </c>
      <c r="B6" s="32">
        <f>Investeringer!F3</f>
        <v>211134.75636739779</v>
      </c>
      <c r="C6" t="s">
        <v>10</v>
      </c>
    </row>
    <row r="7" spans="1:3" x14ac:dyDescent="0.25">
      <c r="A7" s="4" t="s">
        <v>2</v>
      </c>
      <c r="B7" s="32">
        <f>Investeringer!G3</f>
        <v>12000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16215.718933333332</v>
      </c>
      <c r="C8" t="s">
        <v>10</v>
      </c>
    </row>
    <row r="9" spans="1:3" s="21" customFormat="1" x14ac:dyDescent="0.25">
      <c r="A9" s="3" t="s">
        <v>45</v>
      </c>
      <c r="B9" s="45">
        <f>SUM(B5:B8)</f>
        <v>1422295.5083360134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1644571</v>
      </c>
      <c r="C10" t="s">
        <v>10</v>
      </c>
    </row>
    <row r="11" spans="1:3" s="21" customFormat="1" x14ac:dyDescent="0.25">
      <c r="A11" s="3" t="s">
        <v>66</v>
      </c>
      <c r="B11" s="45">
        <f>SUM(B10:B10)</f>
        <v>1644571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4475913.4740615031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4515533.0963963922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1454378</v>
      </c>
      <c r="C2" s="46">
        <v>0</v>
      </c>
      <c r="D2" s="46">
        <f>B2+C2</f>
        <v>1454378</v>
      </c>
      <c r="E2" s="47">
        <f>D2</f>
        <v>1454378</v>
      </c>
      <c r="F2" s="46">
        <v>1379171.5755921565</v>
      </c>
      <c r="G2" s="46">
        <v>0</v>
      </c>
      <c r="H2" s="46">
        <f>F2-G2</f>
        <v>1379171.5755921565</v>
      </c>
      <c r="I2" s="46">
        <f>AVERAGEIF(E2:E4,"&lt;&gt;0")</f>
        <v>1481626.5046066667</v>
      </c>
      <c r="J2" s="46">
        <v>907932.44683432474</v>
      </c>
      <c r="K2" s="36">
        <f>IF(H2&gt;I2,IF(I2&gt;J2,I2,J2),H2)</f>
        <v>1379171.5755921565</v>
      </c>
    </row>
    <row r="3" spans="1:11" s="22" customFormat="1" x14ac:dyDescent="0.25">
      <c r="A3" s="27">
        <v>2014</v>
      </c>
      <c r="B3" s="46">
        <v>1609604</v>
      </c>
      <c r="C3" s="46"/>
      <c r="D3" s="46">
        <f t="shared" ref="D3:D4" si="0">B3+C3</f>
        <v>1609604</v>
      </c>
      <c r="E3" s="47">
        <f>D3*Pristalsregulering!C7</f>
        <v>1610891.6831999999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1358135</v>
      </c>
      <c r="C4" s="46"/>
      <c r="D4" s="46">
        <f t="shared" si="0"/>
        <v>1358135</v>
      </c>
      <c r="E4" s="47">
        <f>D4*Pristalsregulering!$C$6*Pristalsregulering!$C$7</f>
        <v>1379609.8306199997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14000</v>
      </c>
      <c r="C3" s="39">
        <v>10361</v>
      </c>
      <c r="D3" s="39">
        <v>0</v>
      </c>
      <c r="E3" s="38">
        <f>B3</f>
        <v>14000</v>
      </c>
      <c r="F3" s="39">
        <f t="shared" ref="F3:G3" si="0">C3</f>
        <v>10361</v>
      </c>
      <c r="G3" s="40">
        <f t="shared" si="0"/>
        <v>0</v>
      </c>
      <c r="H3" s="41">
        <f>IF(E3=0,0,AVERAGEIF(E3:E5,"&lt;&gt;0"))+IF(F3=0,0,AVERAGEIF(F3:F5,"&lt;&gt;0"))+IF(G3=0,0,AVERAGEIF(G3:G5,"&lt;&gt;0"))</f>
        <v>29875.390133333327</v>
      </c>
    </row>
    <row r="4" spans="1:8" x14ac:dyDescent="0.25">
      <c r="A4" s="30">
        <v>2014</v>
      </c>
      <c r="B4" s="38">
        <v>15000</v>
      </c>
      <c r="C4" s="39">
        <v>15500</v>
      </c>
      <c r="D4" s="39">
        <v>0</v>
      </c>
      <c r="E4" s="38">
        <f>B4*Pristalsregulering!$C$7</f>
        <v>15011.999999999998</v>
      </c>
      <c r="F4" s="39">
        <f>C4*Pristalsregulering!$C$7</f>
        <v>15512.399999999998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13500</v>
      </c>
      <c r="C5" s="39">
        <v>20700</v>
      </c>
      <c r="D5" s="39">
        <v>0</v>
      </c>
      <c r="E5" s="38">
        <f>B5*Pristalsregulering!$C$7*Pristalsregulering!$C$6</f>
        <v>13713.461999999998</v>
      </c>
      <c r="F5" s="39">
        <f>C5*Pristalsregulering!$C$7*Pristalsregulering!$C$6</f>
        <v>21027.308399999994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1086567.6105036566</v>
      </c>
      <c r="C3" s="35">
        <v>200693.33333333334</v>
      </c>
      <c r="D3" s="37">
        <v>12000</v>
      </c>
      <c r="E3" s="32">
        <f>B3*Pristalsregulering!C2*Pristalsregulering!C3*Pristalsregulering!C4*Pristalsregulering!C5*Pristalsregulering!C6*Pristalsregulering!C7</f>
        <v>1182945.0330352823</v>
      </c>
      <c r="F3" s="32">
        <v>211134.75636739779</v>
      </c>
      <c r="G3" s="32">
        <f>D3</f>
        <v>12000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282</v>
      </c>
      <c r="D3" s="35">
        <v>0</v>
      </c>
      <c r="E3" s="37">
        <v>26338</v>
      </c>
      <c r="F3" s="35">
        <f>B3</f>
        <v>0</v>
      </c>
      <c r="G3" s="35">
        <f>C3</f>
        <v>282</v>
      </c>
      <c r="H3" s="35">
        <f>D3</f>
        <v>0</v>
      </c>
      <c r="I3" s="37">
        <f>E3</f>
        <v>26338</v>
      </c>
      <c r="J3" s="39">
        <f>AVERAGE(F3:F5)</f>
        <v>0</v>
      </c>
      <c r="K3" s="39">
        <f>G3</f>
        <v>282</v>
      </c>
      <c r="L3" s="40">
        <f>AVERAGE(H3:H5)+AVERAGE(I3:I5)</f>
        <v>15933.718933333332</v>
      </c>
      <c r="M3" s="41">
        <f>SUM(J3:L3)</f>
        <v>16215.718933333332</v>
      </c>
      <c r="N3" s="22"/>
    </row>
    <row r="4" spans="1:14" x14ac:dyDescent="0.25">
      <c r="A4" s="27">
        <v>2014</v>
      </c>
      <c r="B4" s="42">
        <v>0</v>
      </c>
      <c r="C4" s="35">
        <v>3876</v>
      </c>
      <c r="D4" s="35">
        <v>0</v>
      </c>
      <c r="E4" s="37">
        <v>21446</v>
      </c>
      <c r="F4" s="35">
        <f>IF(B4="","",B4*Pristalsregulering!$C$7)</f>
        <v>0</v>
      </c>
      <c r="G4" s="35">
        <f>IF(C4="","",C4*Pristalsregulering!$C$7)</f>
        <v>3879.1007999999997</v>
      </c>
      <c r="H4" s="35">
        <f>IF(D4="","",D4*Pristalsregulering!$C$7)</f>
        <v>0</v>
      </c>
      <c r="I4" s="37">
        <f>IF(E4="","",E4*Pristalsregulering!$C$7)</f>
        <v>21463.156799999997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2530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2570.0043599999995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2377</v>
      </c>
      <c r="E2" s="39">
        <v>0</v>
      </c>
      <c r="F2" s="39">
        <v>0</v>
      </c>
      <c r="G2" s="39">
        <v>1609671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1644571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2016-09-29T12:13:44Z</dcterms:modified>
</cp:coreProperties>
</file>