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75" windowWidth="20730" windowHeight="10965" firstSheet="5" activeTab="8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28" i="11" l="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9" i="11"/>
  <c r="F10" i="11"/>
  <c r="F30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<sst xmlns="http://schemas.openxmlformats.org/spreadsheetml/2006/main" count="266" uniqueCount="134">
  <si>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</si>
  <si>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</si>
  <si>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</si>
  <si>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</si>
  <si>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</si>
  <si>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</si>
  <si>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</si>
  <si>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</si>
  <si>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</si>
  <si>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</si>
  <si>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</si>
  <si>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</si>
  <si>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</si>
  <si>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</si>
  <si>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</si>
  <si>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</si>
  <si>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</si>
  <si>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</si>
  <si>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</si>
  <si>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</si>
  <si>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</si>
  <si>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</si>
  <si>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</si>
  <si>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</si>
  <si>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</si>
  <si>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</si>
  <si>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</si>
  <si>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</si>
  <si>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</si>
  <si>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</si>
  <si>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</si>
  <si>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</si>
  <si>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</si>
  <si>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</si>
  <si>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</si>
  <si>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</si>
  <si>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</si>
  <si>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</si>
  <si>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</si>
  <si>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</si>
  <si>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</si>
  <si>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</si>
  <si>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</si>
  <si>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</si>
  <si>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</si>
  <si>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</si>
  <si>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</si>
  <si>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</si>
  <si>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</si>
  <si>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</si>
  <si>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</si>
  <si>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</si>
  <si>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</si>
  <si>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</si>
  <si>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</si>
  <si>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</si>
  <si>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</si>
  <si>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</si>
  <si>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</si>
  <si>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</si>
  <si>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</si>
  <si>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</si>
  <si>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</si>
  <si>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</si>
  <si>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</si>
  <si>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</si>
  <si>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</si>
  <si>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</si>
  <si>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</si>
  <si>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</si>
  <si>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</si>
  <si>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</si>
  <si>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</si>
  <si>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</si>
  <si>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</si>
  <si>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</si>
  <si>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</si>
  <si>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</si>
  <si>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</si>
  <si>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</si>
  <si>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</si>
  <si>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</si>
  <si>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</si>
  <si>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</si>
  <si>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</si>
  <si>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</si>
  <si>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</si>
  <si>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</si>
  <si>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</si>
  <si>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</si>
  <si>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</si>
  <si>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</si>
  <si>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</si>
  <si>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</si>
  <si>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</si>
  <si>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</si>
  <si>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</si>
  <si>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</si>
  <si>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</si>
  <si>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</si>
  <si>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</si>
  <si>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</si>
  <si>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</si>
  <si>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</si>
  <si>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</si>
  <si>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</si>
  <si>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</si>
  <si>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</si>
  <si>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</si>
  <si>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</si>
  <si>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</si>
  <si>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</si>
  <si>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</si>
  <si>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Arbejdsplads</t>
  </si>
  <si>
    <t>Køretøjer, entreprenørmaskiner</t>
  </si>
  <si>
    <t>Køretøjer, personbil</t>
  </si>
  <si>
    <t>Stik på ledningsnet, Konstruktioner</t>
  </si>
  <si>
    <t>Ventiler på Ø 50mm &lt; Ledningsnet ≤ Ø110 mm</t>
  </si>
  <si>
    <t xml:space="preserve">Afregningsmålere, mekaniske </t>
  </si>
  <si>
    <t>Ø 50mm &lt; Ledningsnet ≤ Ø110 mm</t>
  </si>
  <si>
    <t>Elanlæg</t>
  </si>
  <si>
    <t>Elanlæg - vandværk</t>
  </si>
  <si>
    <t>Filteranlæg, åbne filtre, enkelt filtrering, Kontruktioner</t>
  </si>
  <si>
    <t>Rentvandsbeholder  insitu støbt</t>
  </si>
  <si>
    <t>Råvandsstation komplet montering og boringshus/tørbrønd</t>
  </si>
  <si>
    <t>Udpumpningsanlæg, Freqvensomformer</t>
  </si>
  <si>
    <t>Ventiler på ledningsnet ≤ Ø50 mm</t>
  </si>
  <si>
    <t>Ventiler på Ø110 mm &lt; Ledningsnet ≤ Ø 250 mm</t>
  </si>
  <si>
    <t>Ø110 mm &lt; Ledningsnet ≤ Ø 250 mm</t>
  </si>
  <si>
    <t>Boring (inkl. etablering, forerør, filter og prøvepumpning)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</si>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</sst>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view="pageLayout" zoomScaleNormal="100" workbookViewId="0">
      <selection activeCell="D20" sqref="D20:G20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28866798</v>
      </c>
      <c r="H9" s="16" t="s">
        <v>4</v>
      </c>
      <c r="I9" s="1"/>
    </row>
    <row r="10" spans="1:9" x14ac:dyDescent="0.25">
      <c r="A10" s="1"/>
      <c r="B10" s="75" t="s">
        <v>48</v>
      </c>
      <c r="C10" s="76"/>
      <c r="D10" s="76"/>
      <c r="E10" s="76"/>
      <c r="F10" s="76"/>
      <c r="G10" s="76"/>
      <c r="H10" s="77"/>
      <c r="I10" s="1"/>
    </row>
    <row r="11" spans="1:9" x14ac:dyDescent="0.25">
      <c r="A11" s="1"/>
      <c r="B11" s="79" t="s">
        <v>49</v>
      </c>
      <c r="C11" s="80"/>
      <c r="D11" s="81"/>
      <c r="E11" s="37">
        <v>4310944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1403553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23655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447933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6186085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976000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20000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996000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9" t="s">
        <v>58</v>
      </c>
      <c r="C20" s="70"/>
      <c r="D20" s="71"/>
      <c r="E20" s="37">
        <v>-646080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9" t="s">
        <v>59</v>
      </c>
      <c r="C21" s="70"/>
      <c r="D21" s="71"/>
      <c r="E21" s="37">
        <v>-6661828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-696249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9" t="s">
        <v>62</v>
      </c>
      <c r="C24" s="70"/>
      <c r="D24" s="71"/>
      <c r="E24" s="37">
        <v>-439281.98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9" t="s">
        <v>63</v>
      </c>
      <c r="C25" s="70"/>
      <c r="D25" s="71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9" t="s">
        <v>64</v>
      </c>
      <c r="C26" s="70"/>
      <c r="D26" s="71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-8443438.9800000004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-1261353.9800000004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75" t="s">
        <v>67</v>
      </c>
      <c r="C29" s="76"/>
      <c r="D29" s="76"/>
      <c r="E29" s="76"/>
      <c r="F29" s="76"/>
      <c r="G29" s="76"/>
      <c r="H29" s="77"/>
      <c r="I29" s="1"/>
    </row>
    <row r="30" spans="1:9" x14ac:dyDescent="0.25">
      <c r="A30" s="1"/>
      <c r="B30" s="83" t="s">
        <v>67</v>
      </c>
      <c r="C30" s="84"/>
      <c r="D30" s="85"/>
      <c r="E30" s="35">
        <v>1017009</v>
      </c>
      <c r="F30" s="16" t="s">
        <v>4</v>
      </c>
      <c r="G30" s="32">
        <f>-$E$30</f>
        <v>-1017009</v>
      </c>
      <c r="H30" s="16" t="s">
        <v>4</v>
      </c>
      <c r="I30" s="1"/>
    </row>
    <row r="31" spans="1:9" x14ac:dyDescent="0.25">
      <c r="A31" s="1"/>
      <c r="B31" s="99" t="s">
        <v>131</v>
      </c>
      <c r="C31" s="76"/>
      <c r="D31" s="76"/>
      <c r="E31" s="76"/>
      <c r="F31" s="76"/>
      <c r="G31" s="76"/>
      <c r="H31" s="77"/>
      <c r="I31" s="1"/>
    </row>
    <row r="32" spans="1:9" ht="30" customHeight="1" x14ac:dyDescent="0.25">
      <c r="A32" s="1"/>
      <c r="B32" s="69" t="s">
        <v>132</v>
      </c>
      <c r="C32" s="70"/>
      <c r="D32" s="71"/>
      <c r="E32" s="37">
        <v>27385547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9" t="s">
        <v>69</v>
      </c>
      <c r="C34" s="70"/>
      <c r="D34" s="71"/>
      <c r="E34" s="37">
        <v>464242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27849789</v>
      </c>
      <c r="F35" s="16" t="s">
        <v>4</v>
      </c>
      <c r="G35" s="32">
        <f>-E35</f>
        <v>-27849789</v>
      </c>
      <c r="H35" s="16" t="s">
        <v>4</v>
      </c>
      <c r="I35" s="1"/>
    </row>
    <row r="36" spans="1:9" x14ac:dyDescent="0.25">
      <c r="A36" s="1"/>
      <c r="B36" s="75" t="s">
        <v>46</v>
      </c>
      <c r="C36" s="76"/>
      <c r="D36" s="76"/>
      <c r="E36" s="76"/>
      <c r="F36" s="77"/>
      <c r="G36" s="33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133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ht="30" customHeight="1" x14ac:dyDescent="0.25">
      <c r="A9" s="1"/>
      <c r="B9" s="69" t="s">
        <v>31</v>
      </c>
      <c r="C9" s="70"/>
      <c r="D9" s="71"/>
      <c r="E9" s="34">
        <f>'Fane 3. Grundlag'!G12</f>
        <v>27148402.879652441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11736260.823017638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14491.22029779385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231355.14423692907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26902556.515117716</v>
      </c>
      <c r="F13" s="17" t="s">
        <v>4</v>
      </c>
      <c r="G13" s="32">
        <f>E13</f>
        <v>26902556.515117716</v>
      </c>
      <c r="H13" s="17" t="s">
        <v>4</v>
      </c>
      <c r="I13" s="1"/>
    </row>
    <row r="14" spans="1:9" x14ac:dyDescent="0.25">
      <c r="A14" s="1"/>
      <c r="B14" s="75" t="s">
        <v>32</v>
      </c>
      <c r="C14" s="76"/>
      <c r="D14" s="76"/>
      <c r="E14" s="76"/>
      <c r="F14" s="76"/>
      <c r="G14" s="76"/>
      <c r="H14" s="77"/>
      <c r="I14" s="1"/>
    </row>
    <row r="15" spans="1:9" x14ac:dyDescent="0.25">
      <c r="A15" s="1"/>
      <c r="B15" s="72" t="s">
        <v>108</v>
      </c>
      <c r="C15" s="73"/>
      <c r="D15" s="74"/>
      <c r="E15" s="32">
        <f>'Fane 6. Hist. over el. underdæk'!G13</f>
        <v>524602.5</v>
      </c>
      <c r="F15" s="17" t="s">
        <v>4</v>
      </c>
      <c r="G15" s="32">
        <f>E15</f>
        <v>524602.5</v>
      </c>
      <c r="H15" s="17" t="s">
        <v>4</v>
      </c>
      <c r="I15" s="1"/>
    </row>
    <row r="16" spans="1:9" x14ac:dyDescent="0.25">
      <c r="A16" s="1"/>
      <c r="B16" s="75" t="s">
        <v>28</v>
      </c>
      <c r="C16" s="76"/>
      <c r="D16" s="76"/>
      <c r="E16" s="76"/>
      <c r="F16" s="76"/>
      <c r="G16" s="76"/>
      <c r="H16" s="77"/>
      <c r="I16" s="1"/>
    </row>
    <row r="17" spans="1:9" x14ac:dyDescent="0.25">
      <c r="A17" s="1"/>
      <c r="B17" s="69" t="s">
        <v>35</v>
      </c>
      <c r="C17" s="70"/>
      <c r="D17" s="71"/>
      <c r="E17" s="20">
        <f>'Fane 8. Korrektion af PL2015'!G11</f>
        <v>135272</v>
      </c>
      <c r="F17" s="7" t="s">
        <v>4</v>
      </c>
      <c r="G17" s="19"/>
      <c r="H17" s="9"/>
      <c r="I17" s="1"/>
    </row>
    <row r="18" spans="1:9" x14ac:dyDescent="0.25">
      <c r="A18" s="1"/>
      <c r="B18" s="69" t="s">
        <v>36</v>
      </c>
      <c r="C18" s="70"/>
      <c r="D18" s="71"/>
      <c r="E18" s="20">
        <f>'Fane 8. Korrektion af PL2015'!G17</f>
        <v>-16720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69" t="s">
        <v>98</v>
      </c>
      <c r="C19" s="70"/>
      <c r="D19" s="71"/>
      <c r="E19" s="20">
        <f>'Fane 8. Korrektion af PL2015'!G23</f>
        <v>-314785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69" t="s">
        <v>37</v>
      </c>
      <c r="C20" s="70"/>
      <c r="D20" s="71"/>
      <c r="E20" s="20">
        <f>'Fane 8. Korrektion af PL2015'!G30</f>
        <v>468929.87316666683</v>
      </c>
      <c r="F20" s="7" t="s">
        <v>4</v>
      </c>
      <c r="G20" s="14"/>
      <c r="H20" s="15"/>
      <c r="I20" s="1"/>
    </row>
    <row r="21" spans="1:9" x14ac:dyDescent="0.25">
      <c r="A21" s="1"/>
      <c r="B21" s="72" t="s">
        <v>38</v>
      </c>
      <c r="C21" s="73"/>
      <c r="D21" s="74"/>
      <c r="E21" s="32">
        <f>SUM(E17:E20)</f>
        <v>272696.87316666683</v>
      </c>
      <c r="F21" s="17" t="s">
        <v>4</v>
      </c>
      <c r="G21" s="32">
        <f>E21</f>
        <v>272696.87316666683</v>
      </c>
      <c r="H21" s="17" t="s">
        <v>4</v>
      </c>
      <c r="I21" s="1"/>
    </row>
    <row r="22" spans="1:9" x14ac:dyDescent="0.25">
      <c r="A22" s="1"/>
      <c r="B22" s="75" t="s">
        <v>33</v>
      </c>
      <c r="C22" s="76"/>
      <c r="D22" s="76"/>
      <c r="E22" s="76"/>
      <c r="F22" s="76"/>
      <c r="G22" s="76"/>
      <c r="H22" s="77"/>
      <c r="I22" s="1"/>
    </row>
    <row r="23" spans="1:9" x14ac:dyDescent="0.25">
      <c r="A23" s="1"/>
      <c r="B23" s="72" t="s">
        <v>34</v>
      </c>
      <c r="C23" s="73"/>
      <c r="D23" s="74"/>
      <c r="E23" s="32">
        <f>'Fane 9. Kontrol af PL2015'!G36</f>
        <v>0</v>
      </c>
      <c r="F23" s="17" t="s">
        <v>4</v>
      </c>
      <c r="G23" s="32">
        <f>E23</f>
        <v>0</v>
      </c>
      <c r="H23" s="17" t="s">
        <v>4</v>
      </c>
      <c r="I23" s="1"/>
    </row>
    <row r="24" spans="1:9" x14ac:dyDescent="0.25">
      <c r="A24" s="1"/>
      <c r="B24" s="75" t="s">
        <v>39</v>
      </c>
      <c r="C24" s="76"/>
      <c r="D24" s="76"/>
      <c r="E24" s="76"/>
      <c r="F24" s="77"/>
      <c r="G24" s="33">
        <f>G13+G15+G21+G23</f>
        <v>27699855.888284381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109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69" t="s">
        <v>40</v>
      </c>
      <c r="C9" s="70"/>
      <c r="D9" s="71"/>
      <c r="E9" s="36">
        <f>'Fane 2.1. Økonomisk ramme 2017'!$E$9-'Fane 2.1. Økonomisk ramme 2017'!$E$11-'Fane 2.1. Økonomisk ramme 2017'!$E$12</f>
        <v>26902556.515117716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8183201.6161510339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6983094.075949044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11736260.823017638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341662.467741995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14441.166804323686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230316.05143024505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26999461.764625143</v>
      </c>
      <c r="F16" s="17" t="s">
        <v>4</v>
      </c>
      <c r="G16" s="32">
        <f>E16</f>
        <v>26999461.764625143</v>
      </c>
      <c r="H16" s="17" t="s">
        <v>4</v>
      </c>
      <c r="I16" s="1"/>
    </row>
    <row r="17" spans="1:9" x14ac:dyDescent="0.25">
      <c r="A17" s="1"/>
      <c r="B17" s="75" t="s">
        <v>32</v>
      </c>
      <c r="C17" s="76"/>
      <c r="D17" s="76"/>
      <c r="E17" s="76"/>
      <c r="F17" s="76"/>
      <c r="G17" s="76"/>
      <c r="H17" s="77"/>
      <c r="I17" s="1"/>
    </row>
    <row r="18" spans="1:9" ht="15" customHeight="1" x14ac:dyDescent="0.25">
      <c r="A18" s="1"/>
      <c r="B18" s="72" t="s">
        <v>108</v>
      </c>
      <c r="C18" s="73"/>
      <c r="D18" s="74"/>
      <c r="E18" s="35">
        <f>IF('Fane 6. Hist. over el. underdæk'!$G$12&gt;1,'Fane 6. Hist. over el. underdæk'!$G$13,0)</f>
        <v>524602.5</v>
      </c>
      <c r="F18" s="17" t="s">
        <v>4</v>
      </c>
      <c r="G18" s="32">
        <f>E18</f>
        <v>524602.5</v>
      </c>
      <c r="H18" s="17" t="s">
        <v>4</v>
      </c>
      <c r="I18" s="1"/>
    </row>
    <row r="19" spans="1:9" x14ac:dyDescent="0.25">
      <c r="A19" s="1"/>
      <c r="B19" s="75" t="s">
        <v>42</v>
      </c>
      <c r="C19" s="76"/>
      <c r="D19" s="76"/>
      <c r="E19" s="76"/>
      <c r="F19" s="77"/>
      <c r="G19" s="33">
        <f>G16+G18</f>
        <v>27524064.264625143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44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8358224.9102341635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7053917.146400637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11736260.823017638</v>
      </c>
      <c r="H11" s="10" t="s">
        <v>4</v>
      </c>
      <c r="I11" s="1"/>
    </row>
    <row r="12" spans="1:9" x14ac:dyDescent="0.25">
      <c r="A12" s="1"/>
      <c r="B12" s="75" t="s">
        <v>44</v>
      </c>
      <c r="C12" s="76"/>
      <c r="D12" s="76"/>
      <c r="E12" s="76"/>
      <c r="F12" s="77"/>
      <c r="G12" s="33">
        <f>SUM(G9:G11)</f>
        <v>27148402.879652441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25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15412142.056634802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9.4024699775950335E-2</v>
      </c>
      <c r="H10" s="10" t="s">
        <v>72</v>
      </c>
      <c r="I10" s="1"/>
    </row>
    <row r="11" spans="1:9" x14ac:dyDescent="0.25">
      <c r="A11" s="1"/>
      <c r="B11" s="75" t="s">
        <v>25</v>
      </c>
      <c r="C11" s="76"/>
      <c r="D11" s="76"/>
      <c r="E11" s="76"/>
      <c r="F11" s="77"/>
      <c r="G11" s="33">
        <f>$G$9*$G$10/100</f>
        <v>14491.22029779385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105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8358224.9102341635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167164.49820468327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7053917.146400637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64190.646032245801</v>
      </c>
      <c r="H14" s="16" t="s">
        <v>4</v>
      </c>
      <c r="I14" s="1"/>
    </row>
    <row r="15" spans="1:9" x14ac:dyDescent="0.25">
      <c r="A15" s="1"/>
      <c r="B15" s="75" t="s">
        <v>104</v>
      </c>
      <c r="C15" s="76"/>
      <c r="D15" s="76"/>
      <c r="E15" s="76"/>
      <c r="F15" s="77"/>
      <c r="G15" s="33">
        <f>G11+G14</f>
        <v>231355.14423692907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107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5130069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3031659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2098410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4</v>
      </c>
      <c r="H12" s="10" t="s">
        <v>4</v>
      </c>
      <c r="I12" s="1"/>
    </row>
    <row r="13" spans="1:9" x14ac:dyDescent="0.25">
      <c r="A13" s="1"/>
      <c r="B13" s="75" t="s">
        <v>75</v>
      </c>
      <c r="C13" s="76"/>
      <c r="D13" s="76"/>
      <c r="E13" s="76"/>
      <c r="F13" s="77"/>
      <c r="G13" s="33">
        <f>G11/G12</f>
        <v>524602.5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5" t="s">
        <v>5</v>
      </c>
      <c r="C8" s="76"/>
      <c r="D8" s="76"/>
      <c r="E8" s="76"/>
      <c r="F8" s="76"/>
      <c r="G8" s="77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5</v>
      </c>
      <c r="E10" s="37">
        <v>156917.68</v>
      </c>
      <c r="F10" s="20">
        <f>E10/D10</f>
        <v>31383.536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5</v>
      </c>
      <c r="E11" s="37">
        <v>37299</v>
      </c>
      <c r="F11" s="20">
        <f t="shared" ref="F11:F29" si="0">E11/D11</f>
        <v>7459.8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5</v>
      </c>
      <c r="E12" s="37">
        <v>429771.4</v>
      </c>
      <c r="F12" s="20">
        <f t="shared" si="0"/>
        <v>85954.28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404801.23</v>
      </c>
      <c r="F13" s="20">
        <f t="shared" si="0"/>
        <v>5397.3497333333335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85609.44</v>
      </c>
      <c r="F14" s="20">
        <f t="shared" si="0"/>
        <v>1141.4592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8</v>
      </c>
      <c r="E15" s="37">
        <v>337636.51</v>
      </c>
      <c r="F15" s="20">
        <f t="shared" si="0"/>
        <v>42204.563750000001</v>
      </c>
      <c r="G15" s="10" t="s">
        <v>4</v>
      </c>
      <c r="H15" s="1"/>
    </row>
    <row r="16" spans="1:8" x14ac:dyDescent="0.25">
      <c r="A16" s="1"/>
      <c r="B16" s="41" t="s">
        <v>119</v>
      </c>
      <c r="C16" s="39">
        <v>2015</v>
      </c>
      <c r="D16" s="39">
        <v>75</v>
      </c>
      <c r="E16" s="37">
        <v>558478.88</v>
      </c>
      <c r="F16" s="20">
        <f t="shared" si="0"/>
        <v>7446.3850666666667</v>
      </c>
      <c r="G16" s="10" t="s">
        <v>4</v>
      </c>
      <c r="H16" s="1"/>
    </row>
    <row r="17" spans="1:8" x14ac:dyDescent="0.25">
      <c r="A17" s="1"/>
      <c r="B17" s="41" t="s">
        <v>120</v>
      </c>
      <c r="C17" s="39">
        <v>2015</v>
      </c>
      <c r="D17" s="39">
        <v>20</v>
      </c>
      <c r="E17" s="37">
        <v>601918.39</v>
      </c>
      <c r="F17" s="20">
        <f t="shared" si="0"/>
        <v>30095.9195</v>
      </c>
      <c r="G17" s="10" t="s">
        <v>4</v>
      </c>
      <c r="H17" s="1"/>
    </row>
    <row r="18" spans="1:8" x14ac:dyDescent="0.25">
      <c r="A18" s="1"/>
      <c r="B18" s="41" t="s">
        <v>121</v>
      </c>
      <c r="C18" s="39">
        <v>2015</v>
      </c>
      <c r="D18" s="39">
        <v>25</v>
      </c>
      <c r="E18" s="37">
        <v>601918.39</v>
      </c>
      <c r="F18" s="20">
        <f t="shared" si="0"/>
        <v>24076.7356</v>
      </c>
      <c r="G18" s="10" t="s">
        <v>4</v>
      </c>
      <c r="H18" s="1"/>
    </row>
    <row r="19" spans="1:8" x14ac:dyDescent="0.25">
      <c r="A19" s="1"/>
      <c r="B19" s="41" t="s">
        <v>122</v>
      </c>
      <c r="C19" s="39">
        <v>2015</v>
      </c>
      <c r="D19" s="39">
        <v>50</v>
      </c>
      <c r="E19" s="37">
        <v>601918.39</v>
      </c>
      <c r="F19" s="20">
        <f t="shared" si="0"/>
        <v>12038.3678</v>
      </c>
      <c r="G19" s="10" t="s">
        <v>4</v>
      </c>
      <c r="H19" s="1"/>
    </row>
    <row r="20" spans="1:8" x14ac:dyDescent="0.25">
      <c r="A20" s="1"/>
      <c r="B20" s="41" t="s">
        <v>123</v>
      </c>
      <c r="C20" s="39">
        <v>2015</v>
      </c>
      <c r="D20" s="39">
        <v>50</v>
      </c>
      <c r="E20" s="37">
        <v>7223020.7300000004</v>
      </c>
      <c r="F20" s="20">
        <f t="shared" si="0"/>
        <v>144460.41460000002</v>
      </c>
      <c r="G20" s="10" t="s">
        <v>4</v>
      </c>
      <c r="H20" s="1"/>
    </row>
    <row r="21" spans="1:8" x14ac:dyDescent="0.25">
      <c r="A21" s="1"/>
      <c r="B21" s="41" t="s">
        <v>124</v>
      </c>
      <c r="C21" s="39">
        <v>2015</v>
      </c>
      <c r="D21" s="39">
        <v>30</v>
      </c>
      <c r="E21" s="37">
        <v>601918.39</v>
      </c>
      <c r="F21" s="20">
        <f t="shared" si="0"/>
        <v>20063.946333333333</v>
      </c>
      <c r="G21" s="10" t="s">
        <v>4</v>
      </c>
      <c r="H21" s="1"/>
    </row>
    <row r="22" spans="1:8" x14ac:dyDescent="0.25">
      <c r="A22" s="1"/>
      <c r="B22" s="41" t="s">
        <v>116</v>
      </c>
      <c r="C22" s="39">
        <v>2015</v>
      </c>
      <c r="D22" s="39">
        <v>75</v>
      </c>
      <c r="E22" s="37">
        <v>1690391.33</v>
      </c>
      <c r="F22" s="20">
        <f t="shared" si="0"/>
        <v>22538.551066666667</v>
      </c>
      <c r="G22" s="10" t="s">
        <v>4</v>
      </c>
      <c r="H22" s="1"/>
    </row>
    <row r="23" spans="1:8" x14ac:dyDescent="0.25">
      <c r="A23" s="1"/>
      <c r="B23" s="41" t="s">
        <v>125</v>
      </c>
      <c r="C23" s="39">
        <v>2015</v>
      </c>
      <c r="D23" s="39">
        <v>25</v>
      </c>
      <c r="E23" s="37">
        <v>2407673.58</v>
      </c>
      <c r="F23" s="20">
        <f t="shared" si="0"/>
        <v>96306.943200000009</v>
      </c>
      <c r="G23" s="10" t="s">
        <v>4</v>
      </c>
      <c r="H23" s="1"/>
    </row>
    <row r="24" spans="1:8" x14ac:dyDescent="0.25">
      <c r="A24" s="1"/>
      <c r="B24" s="41" t="s">
        <v>126</v>
      </c>
      <c r="C24" s="39">
        <v>2015</v>
      </c>
      <c r="D24" s="39">
        <v>75</v>
      </c>
      <c r="E24" s="37">
        <v>76543.59</v>
      </c>
      <c r="F24" s="20">
        <f t="shared" si="0"/>
        <v>1020.5812</v>
      </c>
      <c r="G24" s="10" t="s">
        <v>4</v>
      </c>
      <c r="H24" s="1"/>
    </row>
    <row r="25" spans="1:8" x14ac:dyDescent="0.25">
      <c r="A25" s="1"/>
      <c r="B25" s="41" t="s">
        <v>117</v>
      </c>
      <c r="C25" s="39">
        <v>2015</v>
      </c>
      <c r="D25" s="39">
        <v>75</v>
      </c>
      <c r="E25" s="37">
        <v>48308.959999999999</v>
      </c>
      <c r="F25" s="20">
        <f t="shared" si="0"/>
        <v>644.11946666666665</v>
      </c>
      <c r="G25" s="10" t="s">
        <v>4</v>
      </c>
      <c r="H25" s="1"/>
    </row>
    <row r="26" spans="1:8" x14ac:dyDescent="0.25">
      <c r="A26" s="1"/>
      <c r="B26" s="41" t="s">
        <v>127</v>
      </c>
      <c r="C26" s="39">
        <v>2015</v>
      </c>
      <c r="D26" s="39">
        <v>75</v>
      </c>
      <c r="E26" s="37">
        <v>69858.36</v>
      </c>
      <c r="F26" s="20">
        <f t="shared" si="0"/>
        <v>931.44479999999999</v>
      </c>
      <c r="G26" s="10" t="s">
        <v>4</v>
      </c>
      <c r="H26" s="1"/>
    </row>
    <row r="27" spans="1:8" x14ac:dyDescent="0.25">
      <c r="A27" s="1"/>
      <c r="B27" s="41" t="s">
        <v>119</v>
      </c>
      <c r="C27" s="39">
        <v>2015</v>
      </c>
      <c r="D27" s="39">
        <v>75</v>
      </c>
      <c r="E27" s="37">
        <v>384531.87</v>
      </c>
      <c r="F27" s="20">
        <f t="shared" si="0"/>
        <v>5127.0915999999997</v>
      </c>
      <c r="G27" s="10" t="s">
        <v>4</v>
      </c>
      <c r="H27" s="1"/>
    </row>
    <row r="28" spans="1:8" x14ac:dyDescent="0.25">
      <c r="A28" s="1"/>
      <c r="B28" s="41" t="s">
        <v>128</v>
      </c>
      <c r="C28" s="39">
        <v>2015</v>
      </c>
      <c r="D28" s="39">
        <v>75</v>
      </c>
      <c r="E28" s="37">
        <v>720504.05</v>
      </c>
      <c r="F28" s="20">
        <f t="shared" si="0"/>
        <v>9606.720666666668</v>
      </c>
      <c r="G28" s="10" t="s">
        <v>4</v>
      </c>
      <c r="H28" s="1"/>
    </row>
    <row r="29" spans="1:8" x14ac:dyDescent="0.25">
      <c r="A29" s="1"/>
      <c r="B29" s="41" t="s">
        <v>129</v>
      </c>
      <c r="C29" s="39">
        <v>2015</v>
      </c>
      <c r="D29" s="39">
        <v>30</v>
      </c>
      <c r="E29" s="37">
        <v>342141.81</v>
      </c>
      <c r="F29" s="20">
        <f t="shared" si="0"/>
        <v>11404.727000000001</v>
      </c>
      <c r="G29" s="10" t="s">
        <v>4</v>
      </c>
      <c r="H29" s="1"/>
    </row>
    <row r="30" spans="1:8" x14ac:dyDescent="0.25">
      <c r="A30" s="1"/>
      <c r="B30" s="75" t="s">
        <v>130</v>
      </c>
      <c r="C30" s="76"/>
      <c r="D30" s="76"/>
      <c r="E30" s="77"/>
      <c r="F30" s="33">
        <f>SUM(F10:F29)</f>
        <v>559302.93658333342</v>
      </c>
      <c r="G30" s="18" t="s">
        <v>4</v>
      </c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  <row r="51" spans="1:8" x14ac:dyDescent="0.25">
      <c r="A51" s="6"/>
      <c r="B51" s="6"/>
      <c r="C51" s="6"/>
      <c r="D51" s="6"/>
      <c r="E51" s="6"/>
      <c r="F51" s="6"/>
      <c r="G51" s="6"/>
      <c r="H51" s="6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6"/>
      <c r="B53" s="6"/>
      <c r="C53" s="6"/>
      <c r="D53" s="6"/>
      <c r="E53" s="6"/>
      <c r="F53" s="6"/>
      <c r="G53" s="6"/>
      <c r="H53" s="6"/>
    </row>
    <row r="54" spans="1:8" x14ac:dyDescent="0.25">
      <c r="A54" s="6"/>
      <c r="B54" s="6"/>
      <c r="C54" s="6"/>
      <c r="D54" s="6"/>
      <c r="E54" s="6"/>
      <c r="F54" s="6"/>
      <c r="G54" s="6"/>
      <c r="H54" s="6"/>
    </row>
    <row r="55" spans="1:8" x14ac:dyDescent="0.25">
      <c r="A55" s="6"/>
      <c r="B55" s="6"/>
      <c r="C55" s="6"/>
      <c r="D55" s="6"/>
      <c r="E55" s="6"/>
      <c r="F55" s="6"/>
      <c r="G55" s="6"/>
      <c r="H55" s="6"/>
    </row>
    <row r="56" spans="1:8" x14ac:dyDescent="0.25">
      <c r="A56" s="6"/>
      <c r="B56" s="6"/>
      <c r="C56" s="6"/>
      <c r="D56" s="6"/>
      <c r="E56" s="6"/>
      <c r="F56" s="6"/>
      <c r="G56" s="6"/>
      <c r="H56" s="6"/>
    </row>
    <row r="57" spans="1:8" x14ac:dyDescent="0.25">
      <c r="A57" s="6"/>
      <c r="B57" s="6"/>
      <c r="C57" s="6"/>
      <c r="D57" s="6"/>
      <c r="E57" s="6"/>
      <c r="F57" s="6"/>
      <c r="G57" s="6"/>
      <c r="H57" s="6"/>
    </row>
    <row r="58" spans="1:8" x14ac:dyDescent="0.25">
      <c r="A58" s="6"/>
      <c r="B58" s="6"/>
      <c r="C58" s="6"/>
      <c r="D58" s="6"/>
      <c r="E58" s="6"/>
      <c r="F58" s="6"/>
      <c r="G58" s="6"/>
      <c r="H58" s="6"/>
    </row>
    <row r="59" spans="1:8" x14ac:dyDescent="0.25">
      <c r="A59" s="6"/>
      <c r="B59" s="6"/>
      <c r="C59" s="6"/>
      <c r="D59" s="6"/>
      <c r="E59" s="6"/>
      <c r="F59" s="6"/>
      <c r="G59" s="6"/>
      <c r="H59" s="6"/>
    </row>
    <row r="60" spans="1:8" x14ac:dyDescent="0.25">
      <c r="A60" s="6"/>
      <c r="B60" s="6"/>
      <c r="C60" s="6"/>
      <c r="D60" s="6"/>
      <c r="E60" s="6"/>
      <c r="F60" s="6"/>
      <c r="G60" s="6"/>
      <c r="H60" s="6"/>
    </row>
    <row r="61" spans="1:8" x14ac:dyDescent="0.25">
      <c r="A61" s="6"/>
      <c r="B61" s="6"/>
      <c r="C61" s="6"/>
      <c r="D61" s="6"/>
      <c r="E61" s="6"/>
      <c r="F61" s="6"/>
      <c r="G61" s="6"/>
      <c r="H61" s="6"/>
    </row>
    <row r="62" spans="1:8" x14ac:dyDescent="0.25">
      <c r="A62" s="6"/>
      <c r="B62" s="6"/>
      <c r="C62" s="6"/>
      <c r="D62" s="6"/>
      <c r="E62" s="6"/>
      <c r="F62" s="6"/>
      <c r="G62" s="6"/>
      <c r="H62" s="6"/>
    </row>
  </sheetData>
  <sheetProtection password="C6BD" sheet="1" objects="1" scenarios="1"/>
  <mergeCells count="4">
    <mergeCell ref="B30:E3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tabSelected="1" view="pageLayout" topLeftCell="A13" zoomScaleNormal="100" workbookViewId="0">
      <selection activeCell="I27" sqref="I27"/>
    </sheetView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11744672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11609400</v>
      </c>
      <c r="H10" s="10" t="s">
        <v>4</v>
      </c>
      <c r="I10" s="1"/>
    </row>
    <row r="11" spans="1:9" x14ac:dyDescent="0.25">
      <c r="A11" s="1"/>
      <c r="B11" s="75" t="s">
        <v>82</v>
      </c>
      <c r="C11" s="76"/>
      <c r="D11" s="76"/>
      <c r="E11" s="76"/>
      <c r="F11" s="77"/>
      <c r="G11" s="33">
        <f>G9-G10</f>
        <v>135272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205280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222000</v>
      </c>
      <c r="H16" s="10" t="s">
        <v>4</v>
      </c>
      <c r="I16" s="1"/>
    </row>
    <row r="17" spans="1:9" x14ac:dyDescent="0.25">
      <c r="A17" s="1"/>
      <c r="B17" s="75" t="s">
        <v>86</v>
      </c>
      <c r="C17" s="76"/>
      <c r="D17" s="76"/>
      <c r="E17" s="76"/>
      <c r="F17" s="77"/>
      <c r="G17" s="33">
        <f>G15-G16</f>
        <v>-16720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65215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380000</v>
      </c>
      <c r="H22" s="10" t="s">
        <v>4</v>
      </c>
      <c r="I22" s="1"/>
    </row>
    <row r="23" spans="1:9" x14ac:dyDescent="0.25">
      <c r="A23" s="1"/>
      <c r="B23" s="75" t="s">
        <v>95</v>
      </c>
      <c r="C23" s="76"/>
      <c r="D23" s="76"/>
      <c r="E23" s="76"/>
      <c r="F23" s="77"/>
      <c r="G23" s="33">
        <f>G21-G22</f>
        <v>-314785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236000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413676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2015'!F30</f>
        <v>559302.93658333342</v>
      </c>
      <c r="H29" s="10" t="s">
        <v>4</v>
      </c>
      <c r="I29" s="1"/>
    </row>
    <row r="30" spans="1:9" x14ac:dyDescent="0.25">
      <c r="A30" s="1"/>
      <c r="B30" s="75" t="s">
        <v>87</v>
      </c>
      <c r="C30" s="76"/>
      <c r="D30" s="76"/>
      <c r="E30" s="76"/>
      <c r="F30" s="77"/>
      <c r="G30" s="33">
        <f>G29-G27+G29-G28</f>
        <v>468929.87316666683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2016-12-14T10:17:16Z</dcterms:modified>
</cp:coreProperties>
</file>