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28" i="11" l="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29" i="11"/>
  <c r="F10" i="11"/>
  <c r="F30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<sst xmlns="http://schemas.openxmlformats.org/spreadsheetml/2006/main" count="266" uniqueCount="137">
  <si>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</si>
  <si>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</si>
  <si>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</si>
  <si>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</si>
  <si>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</si>
  <si>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</si>
  <si>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</si>
  <si>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</si>
  <si>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</si>
  <si>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</si>
  <si>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</si>
  <si>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</si>
  <si>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</si>
  <si>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</si>
  <si>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</si>
  <si>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</si>
  <si>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</si>
  <si>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</si>
  <si>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</si>
  <si>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</si>
  <si>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</si>
  <si>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</si>
  <si>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</si>
  <si>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</si>
  <si>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</si>
  <si>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</si>
  <si>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</si>
  <si>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</si>
  <si>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</si>
  <si>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</si>
  <si>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</si>
  <si>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</si>
  <si>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</si>
  <si>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</si>
  <si>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</si>
  <si>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</si>
  <si>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</si>
  <si>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</si>
  <si>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</si>
  <si>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</si>
  <si>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</si>
  <si>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</si>
  <si>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</si>
  <si>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</si>
  <si>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</si>
  <si>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</si>
  <si>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</si>
  <si>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</si>
  <si>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</si>
  <si>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</si>
  <si>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</si>
  <si>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</si>
  <si>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</si>
  <si>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</si>
  <si>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</si>
  <si>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</si>
  <si>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</si>
  <si>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</si>
  <si>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</si>
  <si>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</si>
  <si>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</si>
  <si>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</si>
  <si>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</si>
  <si>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</si>
  <si>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</si>
  <si>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</si>
  <si>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</si>
  <si>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</si>
  <si>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</si>
  <si>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</si>
  <si>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</si>
  <si>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</si>
  <si>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</si>
  <si>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</si>
  <si>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</si>
  <si>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</si>
  <si>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</si>
  <si>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</si>
  <si>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</si>
  <si>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</si>
  <si>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</si>
  <si>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</si>
  <si>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</si>
  <si>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</si>
  <si>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</si>
  <si>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</si>
  <si>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</si>
  <si>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</si>
  <si>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</si>
  <si>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</si>
  <si>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</si>
  <si>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</si>
  <si>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</si>
  <si>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</si>
  <si>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</si>
  <si>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</si>
  <si>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</si>
  <si>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</si>
  <si>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</si>
  <si>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</si>
  <si>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</si>
  <si>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</si>
  <si>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</si>
  <si>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</si>
  <si>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</si>
  <si>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</si>
  <si>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</si>
  <si>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</si>
  <si>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</si>
  <si>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</si>
  <si>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</si>
  <si>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</si>
  <si>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</si>
  <si>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Boring (inkl. etablering, forerør, filter og prøvepumpning)</t>
  </si>
  <si>
    <t>Skelbrønd, Konstruktioner</t>
  </si>
  <si>
    <t>Ø 50mm &lt; Ledningsnet ≤ Ø110 mm</t>
  </si>
  <si>
    <t>Ledningsnet ≤ Ø50 mm</t>
  </si>
  <si>
    <t>Ø110 mm &lt; Ledningsnet ≤ Ø 250 mm</t>
  </si>
  <si>
    <t>Ø 250 mm &lt; Ledningsnet ≤ Ø 500mm</t>
  </si>
  <si>
    <t>Ventiler på ledningsnet ≤ Ø50 mm</t>
  </si>
  <si>
    <t>Ventiler på Ø 50mm &lt; Ledningsnet ≤ Ø110 mm</t>
  </si>
  <si>
    <t>Ventiler på Ø110 mm &lt; Ledningsnet ≤ Ø 250 mm</t>
  </si>
  <si>
    <t>Ventiler på Ø 250 mm &lt; Ledningsnet ≤ Ø 500mm</t>
  </si>
  <si>
    <t>Beholderanlæg – højdebeholder</t>
  </si>
  <si>
    <t>Råvandsstation komplet montering og boringshus/tørbrønd</t>
  </si>
  <si>
    <t>Stik på ledningsnet, Konstruktioner</t>
  </si>
  <si>
    <t>SRO anlæg</t>
  </si>
  <si>
    <t>SRO-brønd/kvarterbrønd/sektionsbrønd, Konstruktioner</t>
  </si>
  <si>
    <t>SRO-brønd/kvarterbrønd/sektionsbrønd, Mek./EL</t>
  </si>
  <si>
    <t xml:space="preserve">Afregningsmålere, mekaniske </t>
  </si>
  <si>
    <t>Arbejdsplads</t>
  </si>
  <si>
    <t>Filteranlæg, åbne filtre, enkelt filtrering, Mek./EL</t>
  </si>
  <si>
    <t>Instrumenter (flowmåler+tryk transducer+alarmer)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</si>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</sst>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73769666</v>
      </c>
      <c r="H9" s="16" t="s">
        <v>4</v>
      </c>
      <c r="I9" s="1"/>
    </row>
    <row r="10" spans="1:9" x14ac:dyDescent="0.25">
      <c r="A10" s="1"/>
      <c r="B10" s="75" t="s">
        <v>48</v>
      </c>
      <c r="C10" s="76"/>
      <c r="D10" s="76"/>
      <c r="E10" s="76"/>
      <c r="F10" s="76"/>
      <c r="G10" s="76"/>
      <c r="H10" s="77"/>
      <c r="I10" s="1"/>
    </row>
    <row r="11" spans="1:9" x14ac:dyDescent="0.25">
      <c r="A11" s="1"/>
      <c r="B11" s="79" t="s">
        <v>49</v>
      </c>
      <c r="C11" s="80"/>
      <c r="D11" s="81"/>
      <c r="E11" s="37">
        <v>13203001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3213400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839999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1288333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18544733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2635411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2635411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-3308722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-15395519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-2449876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-21154117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26027</v>
      </c>
      <c r="F28" s="16" t="s">
        <v>4</v>
      </c>
      <c r="G28" s="31">
        <f>IF(E28&lt;0,0,-E28)</f>
        <v>-26027</v>
      </c>
      <c r="H28" s="16" t="s">
        <v>4</v>
      </c>
      <c r="I28" s="1"/>
    </row>
    <row r="29" spans="1:9" x14ac:dyDescent="0.25">
      <c r="A29" s="1"/>
      <c r="B29" s="75" t="s">
        <v>67</v>
      </c>
      <c r="C29" s="76"/>
      <c r="D29" s="76"/>
      <c r="E29" s="76"/>
      <c r="F29" s="76"/>
      <c r="G29" s="76"/>
      <c r="H29" s="77"/>
      <c r="I29" s="1"/>
    </row>
    <row r="30" spans="1:9" x14ac:dyDescent="0.25">
      <c r="A30" s="1"/>
      <c r="B30" s="83" t="s">
        <v>67</v>
      </c>
      <c r="C30" s="84"/>
      <c r="D30" s="85"/>
      <c r="E30" s="35">
        <v>10259444</v>
      </c>
      <c r="F30" s="16" t="s">
        <v>4</v>
      </c>
      <c r="G30" s="32">
        <f>-$E$30</f>
        <v>-10259444</v>
      </c>
      <c r="H30" s="16" t="s">
        <v>4</v>
      </c>
      <c r="I30" s="1"/>
    </row>
    <row r="31" spans="1:9" x14ac:dyDescent="0.25">
      <c r="A31" s="1"/>
      <c r="B31" s="99" t="s">
        <v>134</v>
      </c>
      <c r="C31" s="76"/>
      <c r="D31" s="76"/>
      <c r="E31" s="76"/>
      <c r="F31" s="76"/>
      <c r="G31" s="76"/>
      <c r="H31" s="77"/>
      <c r="I31" s="1"/>
    </row>
    <row r="32" spans="1:9" ht="30" customHeight="1" x14ac:dyDescent="0.25">
      <c r="A32" s="1"/>
      <c r="B32" s="72" t="s">
        <v>135</v>
      </c>
      <c r="C32" s="73"/>
      <c r="D32" s="74"/>
      <c r="E32" s="37">
        <v>63349357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134838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63484195</v>
      </c>
      <c r="F35" s="16" t="s">
        <v>4</v>
      </c>
      <c r="G35" s="32">
        <f>-E35</f>
        <v>-63484195</v>
      </c>
      <c r="H35" s="16" t="s">
        <v>4</v>
      </c>
      <c r="I35" s="1"/>
    </row>
    <row r="36" spans="1:9" x14ac:dyDescent="0.25">
      <c r="A36" s="1"/>
      <c r="B36" s="75" t="s">
        <v>46</v>
      </c>
      <c r="C36" s="76"/>
      <c r="D36" s="76"/>
      <c r="E36" s="76"/>
      <c r="F36" s="77"/>
      <c r="G36" s="33">
        <f>$G$9+$G$28+$G$30+$G$35</f>
        <v>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136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67450352.411393851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24144180.833568119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313398.2045481333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638917.48044264526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66498036.726403072</v>
      </c>
      <c r="F13" s="17" t="s">
        <v>4</v>
      </c>
      <c r="G13" s="32">
        <f>E13</f>
        <v>66498036.726403072</v>
      </c>
      <c r="H13" s="17" t="s">
        <v>4</v>
      </c>
      <c r="I13" s="1"/>
    </row>
    <row r="14" spans="1:9" x14ac:dyDescent="0.25">
      <c r="A14" s="1"/>
      <c r="B14" s="75" t="s">
        <v>32</v>
      </c>
      <c r="C14" s="76"/>
      <c r="D14" s="76"/>
      <c r="E14" s="76"/>
      <c r="F14" s="76"/>
      <c r="G14" s="76"/>
      <c r="H14" s="77"/>
      <c r="I14" s="1"/>
    </row>
    <row r="15" spans="1:9" x14ac:dyDescent="0.25">
      <c r="A15" s="1"/>
      <c r="B15" s="69" t="s">
        <v>108</v>
      </c>
      <c r="C15" s="70"/>
      <c r="D15" s="71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75" t="s">
        <v>28</v>
      </c>
      <c r="C16" s="76"/>
      <c r="D16" s="76"/>
      <c r="E16" s="76"/>
      <c r="F16" s="76"/>
      <c r="G16" s="76"/>
      <c r="H16" s="77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1671378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148532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-590564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-606464.45333333348</v>
      </c>
      <c r="F20" s="7" t="s">
        <v>4</v>
      </c>
      <c r="G20" s="14"/>
      <c r="H20" s="15"/>
      <c r="I20" s="1"/>
    </row>
    <row r="21" spans="1:9" x14ac:dyDescent="0.25">
      <c r="A21" s="1"/>
      <c r="B21" s="69" t="s">
        <v>38</v>
      </c>
      <c r="C21" s="70"/>
      <c r="D21" s="71"/>
      <c r="E21" s="32">
        <f>SUM(E17:E20)</f>
        <v>622881.54666666652</v>
      </c>
      <c r="F21" s="17" t="s">
        <v>4</v>
      </c>
      <c r="G21" s="32">
        <f>E21</f>
        <v>622881.54666666652</v>
      </c>
      <c r="H21" s="17" t="s">
        <v>4</v>
      </c>
      <c r="I21" s="1"/>
    </row>
    <row r="22" spans="1:9" x14ac:dyDescent="0.25">
      <c r="A22" s="1"/>
      <c r="B22" s="75" t="s">
        <v>33</v>
      </c>
      <c r="C22" s="76"/>
      <c r="D22" s="76"/>
      <c r="E22" s="76"/>
      <c r="F22" s="76"/>
      <c r="G22" s="76"/>
      <c r="H22" s="77"/>
      <c r="I22" s="1"/>
    </row>
    <row r="23" spans="1:9" x14ac:dyDescent="0.25">
      <c r="A23" s="1"/>
      <c r="B23" s="69" t="s">
        <v>34</v>
      </c>
      <c r="C23" s="70"/>
      <c r="D23" s="71"/>
      <c r="E23" s="32">
        <f>'Fane 9. Kontrol af PL2015'!G36</f>
        <v>0</v>
      </c>
      <c r="F23" s="17" t="s">
        <v>4</v>
      </c>
      <c r="G23" s="32">
        <f>E23</f>
        <v>0</v>
      </c>
      <c r="H23" s="17" t="s">
        <v>4</v>
      </c>
      <c r="I23" s="1"/>
    </row>
    <row r="24" spans="1:9" x14ac:dyDescent="0.25">
      <c r="A24" s="1"/>
      <c r="B24" s="75" t="s">
        <v>39</v>
      </c>
      <c r="C24" s="76"/>
      <c r="D24" s="76"/>
      <c r="E24" s="76"/>
      <c r="F24" s="77"/>
      <c r="G24" s="33">
        <f>G13+G15+G21+G23</f>
        <v>67120918.273069739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66498036.726403072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21849807.049148507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20504048.843686443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24144180.833568119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844525.06642531895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310399.11650312063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636184.93014228786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66395977.746182986</v>
      </c>
      <c r="F16" s="17" t="s">
        <v>4</v>
      </c>
      <c r="G16" s="32">
        <f>E16</f>
        <v>66395977.746182986</v>
      </c>
      <c r="H16" s="17" t="s">
        <v>4</v>
      </c>
      <c r="I16" s="1"/>
    </row>
    <row r="17" spans="1:9" x14ac:dyDescent="0.25">
      <c r="A17" s="1"/>
      <c r="B17" s="75" t="s">
        <v>32</v>
      </c>
      <c r="C17" s="76"/>
      <c r="D17" s="76"/>
      <c r="E17" s="76"/>
      <c r="F17" s="76"/>
      <c r="G17" s="76"/>
      <c r="H17" s="77"/>
      <c r="I17" s="1"/>
    </row>
    <row r="18" spans="1:9" ht="15" customHeight="1" x14ac:dyDescent="0.25">
      <c r="A18" s="1"/>
      <c r="B18" s="69" t="s">
        <v>108</v>
      </c>
      <c r="C18" s="70"/>
      <c r="D18" s="71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75" t="s">
        <v>42</v>
      </c>
      <c r="C19" s="76"/>
      <c r="D19" s="76"/>
      <c r="E19" s="76"/>
      <c r="F19" s="77"/>
      <c r="G19" s="33">
        <f>G16+G18</f>
        <v>66395977.746182986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44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22461588.906828538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20844582.670997187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24144180.833568119</v>
      </c>
      <c r="H11" s="10" t="s">
        <v>4</v>
      </c>
      <c r="I11" s="1"/>
    </row>
    <row r="12" spans="1:9" x14ac:dyDescent="0.25">
      <c r="A12" s="1"/>
      <c r="B12" s="75" t="s">
        <v>44</v>
      </c>
      <c r="C12" s="76"/>
      <c r="D12" s="76"/>
      <c r="E12" s="76"/>
      <c r="F12" s="77"/>
      <c r="G12" s="33">
        <f>SUM(G9:G11)</f>
        <v>67450352.411393851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25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43306171.577825733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0.72368023570248841</v>
      </c>
      <c r="H10" s="10" t="s">
        <v>72</v>
      </c>
      <c r="I10" s="1"/>
    </row>
    <row r="11" spans="1:9" x14ac:dyDescent="0.25">
      <c r="A11" s="1"/>
      <c r="B11" s="75" t="s">
        <v>25</v>
      </c>
      <c r="C11" s="76"/>
      <c r="D11" s="76"/>
      <c r="E11" s="76"/>
      <c r="F11" s="77"/>
      <c r="G11" s="33">
        <f>$G$9*$G$10/100</f>
        <v>313398.2045481333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22461588.906828538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449231.77813657076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20844582.670997187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189685.70230607444</v>
      </c>
      <c r="H14" s="16" t="s">
        <v>4</v>
      </c>
      <c r="I14" s="1"/>
    </row>
    <row r="15" spans="1:9" x14ac:dyDescent="0.25">
      <c r="A15" s="1"/>
      <c r="B15" s="75" t="s">
        <v>104</v>
      </c>
      <c r="C15" s="76"/>
      <c r="D15" s="76"/>
      <c r="E15" s="76"/>
      <c r="F15" s="77"/>
      <c r="G15" s="33">
        <f>G11+G14</f>
        <v>638917.48044264526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-25051177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-25051177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0</v>
      </c>
      <c r="H12" s="10" t="s">
        <v>4</v>
      </c>
      <c r="I12" s="1"/>
    </row>
    <row r="13" spans="1:9" x14ac:dyDescent="0.25">
      <c r="A13" s="1"/>
      <c r="B13" s="75" t="s">
        <v>75</v>
      </c>
      <c r="C13" s="76"/>
      <c r="D13" s="76"/>
      <c r="E13" s="76"/>
      <c r="F13" s="77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2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5" t="s">
        <v>5</v>
      </c>
      <c r="C8" s="76"/>
      <c r="D8" s="76"/>
      <c r="E8" s="76"/>
      <c r="F8" s="76"/>
      <c r="G8" s="77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30</v>
      </c>
      <c r="E10" s="37">
        <v>79232</v>
      </c>
      <c r="F10" s="20">
        <f>E10/D10</f>
        <v>2641.0666666666666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50</v>
      </c>
      <c r="E11" s="37">
        <v>204787</v>
      </c>
      <c r="F11" s="20">
        <f t="shared" ref="F11:F29" si="0">E11/D11</f>
        <v>4095.74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75</v>
      </c>
      <c r="E12" s="37">
        <v>565425</v>
      </c>
      <c r="F12" s="20">
        <f t="shared" si="0"/>
        <v>7539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75</v>
      </c>
      <c r="E13" s="37">
        <v>2910113</v>
      </c>
      <c r="F13" s="20">
        <f t="shared" si="0"/>
        <v>38801.506666666668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75</v>
      </c>
      <c r="E14" s="37">
        <v>1510717</v>
      </c>
      <c r="F14" s="20">
        <f t="shared" si="0"/>
        <v>20142.893333333333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75</v>
      </c>
      <c r="E15" s="37">
        <v>111324</v>
      </c>
      <c r="F15" s="20">
        <f t="shared" si="0"/>
        <v>1484.32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75</v>
      </c>
      <c r="E16" s="37">
        <v>3770573</v>
      </c>
      <c r="F16" s="20">
        <f t="shared" si="0"/>
        <v>50274.306666666664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75</v>
      </c>
      <c r="E17" s="37">
        <v>572169</v>
      </c>
      <c r="F17" s="20">
        <f t="shared" si="0"/>
        <v>7628.92</v>
      </c>
      <c r="G17" s="10" t="s">
        <v>4</v>
      </c>
      <c r="H17" s="1"/>
    </row>
    <row r="18" spans="1:8" x14ac:dyDescent="0.25">
      <c r="A18" s="1"/>
      <c r="B18" s="41" t="s">
        <v>121</v>
      </c>
      <c r="C18" s="39">
        <v>2015</v>
      </c>
      <c r="D18" s="39">
        <v>75</v>
      </c>
      <c r="E18" s="37">
        <v>1510273</v>
      </c>
      <c r="F18" s="20">
        <f t="shared" si="0"/>
        <v>20136.973333333332</v>
      </c>
      <c r="G18" s="10" t="s">
        <v>4</v>
      </c>
      <c r="H18" s="1"/>
    </row>
    <row r="19" spans="1:8" x14ac:dyDescent="0.25">
      <c r="A19" s="1"/>
      <c r="B19" s="41" t="s">
        <v>122</v>
      </c>
      <c r="C19" s="39">
        <v>2015</v>
      </c>
      <c r="D19" s="39">
        <v>75</v>
      </c>
      <c r="E19" s="37">
        <v>383312</v>
      </c>
      <c r="F19" s="20">
        <f t="shared" si="0"/>
        <v>5110.8266666666668</v>
      </c>
      <c r="G19" s="10" t="s">
        <v>4</v>
      </c>
      <c r="H19" s="1"/>
    </row>
    <row r="20" spans="1:8" x14ac:dyDescent="0.25">
      <c r="A20" s="1"/>
      <c r="B20" s="41" t="s">
        <v>123</v>
      </c>
      <c r="C20" s="39">
        <v>2015</v>
      </c>
      <c r="D20" s="39">
        <v>50</v>
      </c>
      <c r="E20" s="37">
        <v>3220893</v>
      </c>
      <c r="F20" s="20">
        <f t="shared" si="0"/>
        <v>64417.86</v>
      </c>
      <c r="G20" s="10" t="s">
        <v>4</v>
      </c>
      <c r="H20" s="1"/>
    </row>
    <row r="21" spans="1:8" x14ac:dyDescent="0.25">
      <c r="A21" s="1"/>
      <c r="B21" s="41" t="s">
        <v>124</v>
      </c>
      <c r="C21" s="39">
        <v>2015</v>
      </c>
      <c r="D21" s="39">
        <v>30</v>
      </c>
      <c r="E21" s="37">
        <v>833014</v>
      </c>
      <c r="F21" s="20">
        <f t="shared" si="0"/>
        <v>27767.133333333335</v>
      </c>
      <c r="G21" s="10" t="s">
        <v>4</v>
      </c>
      <c r="H21" s="1"/>
    </row>
    <row r="22" spans="1:8" x14ac:dyDescent="0.25">
      <c r="A22" s="1"/>
      <c r="B22" s="41" t="s">
        <v>125</v>
      </c>
      <c r="C22" s="39">
        <v>2015</v>
      </c>
      <c r="D22" s="39">
        <v>75</v>
      </c>
      <c r="E22" s="37">
        <v>59686</v>
      </c>
      <c r="F22" s="20">
        <f t="shared" si="0"/>
        <v>795.81333333333339</v>
      </c>
      <c r="G22" s="10" t="s">
        <v>4</v>
      </c>
      <c r="H22" s="1"/>
    </row>
    <row r="23" spans="1:8" x14ac:dyDescent="0.25">
      <c r="A23" s="1"/>
      <c r="B23" s="41" t="s">
        <v>126</v>
      </c>
      <c r="C23" s="39">
        <v>2015</v>
      </c>
      <c r="D23" s="39">
        <v>10</v>
      </c>
      <c r="E23" s="37">
        <v>10844</v>
      </c>
      <c r="F23" s="20">
        <f t="shared" si="0"/>
        <v>1084.4000000000001</v>
      </c>
      <c r="G23" s="10" t="s">
        <v>4</v>
      </c>
      <c r="H23" s="1"/>
    </row>
    <row r="24" spans="1:8" x14ac:dyDescent="0.25">
      <c r="A24" s="1"/>
      <c r="B24" s="41" t="s">
        <v>127</v>
      </c>
      <c r="C24" s="39">
        <v>2015</v>
      </c>
      <c r="D24" s="39">
        <v>50</v>
      </c>
      <c r="E24" s="37">
        <v>101294</v>
      </c>
      <c r="F24" s="20">
        <f t="shared" si="0"/>
        <v>2025.88</v>
      </c>
      <c r="G24" s="10" t="s">
        <v>4</v>
      </c>
      <c r="H24" s="1"/>
    </row>
    <row r="25" spans="1:8" x14ac:dyDescent="0.25">
      <c r="A25" s="1"/>
      <c r="B25" s="41" t="s">
        <v>128</v>
      </c>
      <c r="C25" s="39">
        <v>2015</v>
      </c>
      <c r="D25" s="39">
        <v>15</v>
      </c>
      <c r="E25" s="37">
        <v>17351</v>
      </c>
      <c r="F25" s="20">
        <f t="shared" si="0"/>
        <v>1156.7333333333333</v>
      </c>
      <c r="G25" s="10" t="s">
        <v>4</v>
      </c>
      <c r="H25" s="1"/>
    </row>
    <row r="26" spans="1:8" x14ac:dyDescent="0.25">
      <c r="A26" s="1"/>
      <c r="B26" s="41" t="s">
        <v>129</v>
      </c>
      <c r="C26" s="39">
        <v>2015</v>
      </c>
      <c r="D26" s="39">
        <v>8</v>
      </c>
      <c r="E26" s="37">
        <v>882920</v>
      </c>
      <c r="F26" s="20">
        <f t="shared" si="0"/>
        <v>110365</v>
      </c>
      <c r="G26" s="10" t="s">
        <v>4</v>
      </c>
      <c r="H26" s="1"/>
    </row>
    <row r="27" spans="1:8" x14ac:dyDescent="0.25">
      <c r="A27" s="1"/>
      <c r="B27" s="41" t="s">
        <v>130</v>
      </c>
      <c r="C27" s="39">
        <v>2015</v>
      </c>
      <c r="D27" s="39">
        <v>5</v>
      </c>
      <c r="E27" s="37">
        <v>399649</v>
      </c>
      <c r="F27" s="20">
        <f t="shared" si="0"/>
        <v>79929.8</v>
      </c>
      <c r="G27" s="10" t="s">
        <v>4</v>
      </c>
      <c r="H27" s="1"/>
    </row>
    <row r="28" spans="1:8" x14ac:dyDescent="0.25">
      <c r="A28" s="1"/>
      <c r="B28" s="41" t="s">
        <v>131</v>
      </c>
      <c r="C28" s="39">
        <v>2015</v>
      </c>
      <c r="D28" s="39">
        <v>25</v>
      </c>
      <c r="E28" s="37">
        <v>99475</v>
      </c>
      <c r="F28" s="20">
        <f t="shared" si="0"/>
        <v>3979</v>
      </c>
      <c r="G28" s="10" t="s">
        <v>4</v>
      </c>
      <c r="H28" s="1"/>
    </row>
    <row r="29" spans="1:8" x14ac:dyDescent="0.25">
      <c r="A29" s="1"/>
      <c r="B29" s="41" t="s">
        <v>132</v>
      </c>
      <c r="C29" s="39">
        <v>2015</v>
      </c>
      <c r="D29" s="39">
        <v>10</v>
      </c>
      <c r="E29" s="37">
        <v>148906</v>
      </c>
      <c r="F29" s="20">
        <f t="shared" si="0"/>
        <v>14890.6</v>
      </c>
      <c r="G29" s="10" t="s">
        <v>4</v>
      </c>
      <c r="H29" s="1"/>
    </row>
    <row r="30" spans="1:8" x14ac:dyDescent="0.25">
      <c r="A30" s="1"/>
      <c r="B30" s="75" t="s">
        <v>133</v>
      </c>
      <c r="C30" s="76"/>
      <c r="D30" s="76"/>
      <c r="E30" s="77"/>
      <c r="F30" s="33">
        <f>SUM(F10:F29)</f>
        <v>464267.77333333326</v>
      </c>
      <c r="G30" s="18" t="s">
        <v>4</v>
      </c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  <row r="61" spans="1:8" x14ac:dyDescent="0.25">
      <c r="A61" s="6"/>
      <c r="B61" s="6"/>
      <c r="C61" s="6"/>
      <c r="D61" s="6"/>
      <c r="E61" s="6"/>
      <c r="F61" s="6"/>
      <c r="G61" s="6"/>
      <c r="H61" s="6"/>
    </row>
    <row r="62" spans="1:8" x14ac:dyDescent="0.25">
      <c r="A62" s="6"/>
      <c r="B62" s="6"/>
      <c r="C62" s="6"/>
      <c r="D62" s="6"/>
      <c r="E62" s="6"/>
      <c r="F62" s="6"/>
      <c r="G62" s="6"/>
      <c r="H62" s="6"/>
    </row>
  </sheetData>
  <sheetProtection password="C6BD" sheet="1" objects="1" scenarios="1"/>
  <mergeCells count="4">
    <mergeCell ref="B30:E3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24159378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22488000</v>
      </c>
      <c r="H10" s="10" t="s">
        <v>4</v>
      </c>
      <c r="I10" s="1"/>
    </row>
    <row r="11" spans="1:9" x14ac:dyDescent="0.25">
      <c r="A11" s="1"/>
      <c r="B11" s="75" t="s">
        <v>82</v>
      </c>
      <c r="C11" s="76"/>
      <c r="D11" s="76"/>
      <c r="E11" s="76"/>
      <c r="F11" s="77"/>
      <c r="G11" s="33">
        <f>G9-G10</f>
        <v>1671378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948532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800000</v>
      </c>
      <c r="H16" s="10" t="s">
        <v>4</v>
      </c>
      <c r="I16" s="1"/>
    </row>
    <row r="17" spans="1:9" x14ac:dyDescent="0.25">
      <c r="A17" s="1"/>
      <c r="B17" s="75" t="s">
        <v>86</v>
      </c>
      <c r="C17" s="76"/>
      <c r="D17" s="76"/>
      <c r="E17" s="76"/>
      <c r="F17" s="77"/>
      <c r="G17" s="33">
        <f>G15-G16</f>
        <v>148532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109436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700000</v>
      </c>
      <c r="H22" s="10" t="s">
        <v>4</v>
      </c>
      <c r="I22" s="1"/>
    </row>
    <row r="23" spans="1:9" x14ac:dyDescent="0.25">
      <c r="A23" s="1"/>
      <c r="B23" s="75" t="s">
        <v>95</v>
      </c>
      <c r="C23" s="76"/>
      <c r="D23" s="76"/>
      <c r="E23" s="76"/>
      <c r="F23" s="77"/>
      <c r="G23" s="33">
        <f>G21-G22</f>
        <v>-590564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809000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726000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2015'!F30</f>
        <v>464267.77333333326</v>
      </c>
      <c r="H29" s="10" t="s">
        <v>4</v>
      </c>
      <c r="I29" s="1"/>
    </row>
    <row r="30" spans="1:9" x14ac:dyDescent="0.25">
      <c r="A30" s="1"/>
      <c r="B30" s="75" t="s">
        <v>87</v>
      </c>
      <c r="C30" s="76"/>
      <c r="D30" s="76"/>
      <c r="E30" s="76"/>
      <c r="F30" s="77"/>
      <c r="G30" s="33">
        <f>G29-G27+G29-G28</f>
        <v>-606464.45333333348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2016-12-13T11:32:52Z</dcterms:modified>
</cp:coreProperties>
</file>